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brown76\Box Sync\RDIBC SIAB Web Project\Suzy\Budget Templates\"/>
    </mc:Choice>
  </mc:AlternateContent>
  <xr:revisionPtr revIDLastSave="0" documentId="13_ncr:1_{CC54FB66-AB3B-4EB6-A138-BC3ACCC5253A}" xr6:coauthVersionLast="43" xr6:coauthVersionMax="43" xr10:uidLastSave="{00000000-0000-0000-0000-000000000000}"/>
  <bookViews>
    <workbookView xWindow="-25320" yWindow="360" windowWidth="25440" windowHeight="15390" tabRatio="500" xr2:uid="{00000000-000D-0000-FFFF-FFFF00000000}"/>
  </bookViews>
  <sheets>
    <sheet name="Simple Budget" sheetId="8" r:id="rId1"/>
    <sheet name="GRA Cost  Est" sheetId="9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9" i="8" l="1"/>
  <c r="H7" i="8"/>
  <c r="P91" i="8"/>
  <c r="N84" i="8"/>
  <c r="N83" i="8"/>
  <c r="N82" i="8"/>
  <c r="N81" i="8"/>
  <c r="O79" i="8"/>
  <c r="M79" i="8"/>
  <c r="N79" i="8" s="1"/>
  <c r="K78" i="8"/>
  <c r="N78" i="8" s="1"/>
  <c r="N77" i="8"/>
  <c r="P77" i="8" s="1"/>
  <c r="M73" i="8"/>
  <c r="N73" i="8" s="1"/>
  <c r="M72" i="8"/>
  <c r="O72" i="8" s="1"/>
  <c r="M71" i="8"/>
  <c r="O71" i="8" s="1"/>
  <c r="M70" i="8"/>
  <c r="O70" i="8" s="1"/>
  <c r="O66" i="8"/>
  <c r="O90" i="8" s="1"/>
  <c r="N66" i="8"/>
  <c r="L66" i="8"/>
  <c r="P64" i="8"/>
  <c r="P66" i="8" s="1"/>
  <c r="K56" i="8"/>
  <c r="M55" i="8"/>
  <c r="M54" i="8"/>
  <c r="M53" i="8"/>
  <c r="M52" i="8"/>
  <c r="M51" i="8"/>
  <c r="K44" i="8"/>
  <c r="M43" i="8"/>
  <c r="M42" i="8"/>
  <c r="M41" i="8"/>
  <c r="M40" i="8"/>
  <c r="M39" i="8"/>
  <c r="K32" i="8"/>
  <c r="M31" i="8"/>
  <c r="M30" i="8"/>
  <c r="M29" i="8"/>
  <c r="M32" i="8" s="1"/>
  <c r="M35" i="8" s="1"/>
  <c r="N35" i="8" s="1"/>
  <c r="M28" i="8"/>
  <c r="M27" i="8"/>
  <c r="N20" i="8"/>
  <c r="P17" i="8"/>
  <c r="N13" i="8"/>
  <c r="N12" i="8"/>
  <c r="O11" i="8"/>
  <c r="N11" i="8"/>
  <c r="L10" i="8"/>
  <c r="N10" i="8" s="1"/>
  <c r="R10" i="8" s="1"/>
  <c r="N9" i="8"/>
  <c r="O9" i="8" s="1"/>
  <c r="L8" i="8"/>
  <c r="N8" i="8" s="1"/>
  <c r="R8" i="8" s="1"/>
  <c r="N7" i="8"/>
  <c r="R7" i="8" s="1"/>
  <c r="E84" i="8"/>
  <c r="N19" i="8" l="1"/>
  <c r="M56" i="8"/>
  <c r="M59" i="8" s="1"/>
  <c r="N59" i="8" s="1"/>
  <c r="P79" i="8"/>
  <c r="M44" i="8"/>
  <c r="M47" i="8" s="1"/>
  <c r="N47" i="8" s="1"/>
  <c r="O47" i="8" s="1"/>
  <c r="P47" i="8" s="1"/>
  <c r="O8" i="8"/>
  <c r="P8" i="8" s="1"/>
  <c r="N14" i="8"/>
  <c r="P20" i="8"/>
  <c r="P82" i="8"/>
  <c r="O59" i="8"/>
  <c r="P59" i="8" s="1"/>
  <c r="N89" i="8"/>
  <c r="O78" i="8"/>
  <c r="O89" i="8" s="1"/>
  <c r="N18" i="8"/>
  <c r="O35" i="8"/>
  <c r="N61" i="8"/>
  <c r="O10" i="8"/>
  <c r="P10" i="8" s="1"/>
  <c r="P11" i="8"/>
  <c r="N71" i="8"/>
  <c r="P71" i="8" s="1"/>
  <c r="P9" i="8"/>
  <c r="O73" i="8"/>
  <c r="P73" i="8" s="1"/>
  <c r="M74" i="8"/>
  <c r="N74" i="8" s="1"/>
  <c r="O7" i="8"/>
  <c r="N70" i="8"/>
  <c r="P70" i="8" s="1"/>
  <c r="O13" i="8"/>
  <c r="O20" i="8" s="1"/>
  <c r="N85" i="8"/>
  <c r="O83" i="8"/>
  <c r="P83" i="8" s="1"/>
  <c r="P7" i="8"/>
  <c r="O12" i="8"/>
  <c r="P12" i="8" s="1"/>
  <c r="O81" i="8"/>
  <c r="O84" i="8"/>
  <c r="P84" i="8" s="1"/>
  <c r="N72" i="8"/>
  <c r="P72" i="8" s="1"/>
  <c r="O82" i="8"/>
  <c r="D79" i="8"/>
  <c r="F79" i="8" s="1"/>
  <c r="O19" i="8" l="1"/>
  <c r="P19" i="8" s="1"/>
  <c r="O85" i="8"/>
  <c r="O92" i="8" s="1"/>
  <c r="O74" i="8"/>
  <c r="O87" i="8" s="1"/>
  <c r="N21" i="8"/>
  <c r="P14" i="8"/>
  <c r="P78" i="8"/>
  <c r="P89" i="8"/>
  <c r="P81" i="8"/>
  <c r="P85" i="8" s="1"/>
  <c r="N92" i="8"/>
  <c r="N87" i="8"/>
  <c r="O61" i="8"/>
  <c r="N22" i="8"/>
  <c r="P35" i="8"/>
  <c r="P61" i="8" s="1"/>
  <c r="P13" i="8"/>
  <c r="O14" i="8"/>
  <c r="O18" i="8"/>
  <c r="O21" i="8" s="1"/>
  <c r="E79" i="8"/>
  <c r="G79" i="8" s="1"/>
  <c r="P18" i="8" l="1"/>
  <c r="P21" i="8" s="1"/>
  <c r="P22" i="8"/>
  <c r="N88" i="8"/>
  <c r="P92" i="8"/>
  <c r="P74" i="8"/>
  <c r="P87" i="8" s="1"/>
  <c r="P88" i="8" s="1"/>
  <c r="O22" i="8"/>
  <c r="O88" i="8" s="1"/>
  <c r="B56" i="8"/>
  <c r="D55" i="8"/>
  <c r="D54" i="8"/>
  <c r="D53" i="8"/>
  <c r="D52" i="8"/>
  <c r="D51" i="8"/>
  <c r="O93" i="8" l="1"/>
  <c r="O94" i="8" s="1"/>
  <c r="O95" i="8" s="1"/>
  <c r="O100" i="8" s="1"/>
  <c r="O102" i="8" s="1"/>
  <c r="D56" i="8"/>
  <c r="D59" i="8" s="1"/>
  <c r="E59" i="8" s="1"/>
  <c r="F59" i="8" s="1"/>
  <c r="G59" i="8" s="1"/>
  <c r="E9" i="8"/>
  <c r="E7" i="8"/>
  <c r="E83" i="8"/>
  <c r="F83" i="8" s="1"/>
  <c r="G83" i="8" s="1"/>
  <c r="E82" i="8"/>
  <c r="E81" i="8"/>
  <c r="F81" i="8" s="1"/>
  <c r="E85" i="8" l="1"/>
  <c r="G81" i="8"/>
  <c r="F84" i="8"/>
  <c r="G84" i="8" s="1"/>
  <c r="F82" i="8"/>
  <c r="G82" i="8" s="1"/>
  <c r="G85" i="8" l="1"/>
  <c r="G92" i="8" s="1"/>
  <c r="E92" i="8"/>
  <c r="F85" i="8"/>
  <c r="D70" i="8"/>
  <c r="D71" i="8"/>
  <c r="F70" i="8" l="1"/>
  <c r="E70" i="8"/>
  <c r="F71" i="8"/>
  <c r="E71" i="8"/>
  <c r="G71" i="8" s="1"/>
  <c r="I85" i="8"/>
  <c r="F92" i="8"/>
  <c r="E66" i="8"/>
  <c r="G91" i="8"/>
  <c r="D73" i="8"/>
  <c r="D72" i="8"/>
  <c r="E77" i="8"/>
  <c r="G77" i="8" s="1"/>
  <c r="D43" i="8"/>
  <c r="D31" i="8"/>
  <c r="D42" i="8"/>
  <c r="D41" i="8"/>
  <c r="D40" i="8"/>
  <c r="D39" i="8"/>
  <c r="B32" i="8"/>
  <c r="D30" i="8"/>
  <c r="D29" i="8"/>
  <c r="D28" i="8"/>
  <c r="C66" i="8"/>
  <c r="N90" i="8" s="1"/>
  <c r="P90" i="8" l="1"/>
  <c r="P93" i="8" s="1"/>
  <c r="P94" i="8" s="1"/>
  <c r="P95" i="8" s="1"/>
  <c r="P100" i="8" s="1"/>
  <c r="P102" i="8" s="1"/>
  <c r="N93" i="8"/>
  <c r="N94" i="8" s="1"/>
  <c r="N95" i="8" s="1"/>
  <c r="N100" i="8" s="1"/>
  <c r="N102" i="8" s="1"/>
  <c r="G70" i="8"/>
  <c r="F73" i="8"/>
  <c r="E73" i="8"/>
  <c r="G73" i="8" s="1"/>
  <c r="F72" i="8"/>
  <c r="E72" i="8"/>
  <c r="G72" i="8" s="1"/>
  <c r="E90" i="8"/>
  <c r="D74" i="8"/>
  <c r="E74" i="8" s="1"/>
  <c r="F74" i="8" s="1"/>
  <c r="F66" i="8"/>
  <c r="F90" i="8" s="1"/>
  <c r="G64" i="8"/>
  <c r="G66" i="8" s="1"/>
  <c r="G74" i="8" l="1"/>
  <c r="I66" i="8"/>
  <c r="G90" i="8"/>
  <c r="H10" i="8"/>
  <c r="H8" i="8"/>
  <c r="E11" i="8"/>
  <c r="C10" i="8"/>
  <c r="E10" i="8" s="1"/>
  <c r="H9" i="8" l="1"/>
  <c r="F9" i="8" l="1"/>
  <c r="G9" i="8" s="1"/>
  <c r="Q72" i="8"/>
  <c r="B78" i="8"/>
  <c r="C8" i="8"/>
  <c r="E8" i="8" s="1"/>
  <c r="E18" i="8" s="1"/>
  <c r="F11" i="8"/>
  <c r="E13" i="8"/>
  <c r="D27" i="8"/>
  <c r="D32" i="8" s="1"/>
  <c r="F20" i="9"/>
  <c r="F19" i="9"/>
  <c r="H19" i="9" s="1"/>
  <c r="B19" i="9"/>
  <c r="D4" i="9"/>
  <c r="O5" i="9"/>
  <c r="F4" i="9" s="1"/>
  <c r="G4" i="9" s="1"/>
  <c r="J19" i="9" s="1"/>
  <c r="O6" i="9"/>
  <c r="F5" i="9" s="1"/>
  <c r="G5" i="9" s="1"/>
  <c r="J20" i="9" s="1"/>
  <c r="O8" i="9"/>
  <c r="O9" i="9"/>
  <c r="K6" i="9"/>
  <c r="B5" i="9"/>
  <c r="B20" i="9" s="1"/>
  <c r="D5" i="9"/>
  <c r="D29" i="9"/>
  <c r="D27" i="9"/>
  <c r="H20" i="9"/>
  <c r="E12" i="8"/>
  <c r="E19" i="8" s="1"/>
  <c r="F10" i="8"/>
  <c r="B44" i="8"/>
  <c r="Q15" i="8"/>
  <c r="Q16" i="8"/>
  <c r="Q24" i="8"/>
  <c r="Q25" i="8"/>
  <c r="Q69" i="8"/>
  <c r="Q90" i="8"/>
  <c r="Q91" i="8"/>
  <c r="Q92" i="8"/>
  <c r="F13" i="8" l="1"/>
  <c r="F20" i="8" s="1"/>
  <c r="E20" i="8"/>
  <c r="E21" i="8" s="1"/>
  <c r="G11" i="8"/>
  <c r="E78" i="8"/>
  <c r="E87" i="8" s="1"/>
  <c r="E89" i="8"/>
  <c r="F7" i="8"/>
  <c r="Q34" i="8"/>
  <c r="Q77" i="8"/>
  <c r="G10" i="8"/>
  <c r="Q10" i="8" s="1"/>
  <c r="F8" i="8"/>
  <c r="D44" i="8"/>
  <c r="D47" i="8" s="1"/>
  <c r="E47" i="8" s="1"/>
  <c r="D35" i="8"/>
  <c r="E35" i="8" s="1"/>
  <c r="E61" i="8" s="1"/>
  <c r="F12" i="8"/>
  <c r="C19" i="9"/>
  <c r="E19" i="9" s="1"/>
  <c r="I19" i="9" s="1"/>
  <c r="K19" i="9" s="1"/>
  <c r="C20" i="9"/>
  <c r="E20" i="9" s="1"/>
  <c r="I20" i="9" s="1"/>
  <c r="K20" i="9" s="1"/>
  <c r="E14" i="8"/>
  <c r="E22" i="8" l="1"/>
  <c r="G7" i="8"/>
  <c r="Q7" i="8" s="1"/>
  <c r="F18" i="8"/>
  <c r="F19" i="8"/>
  <c r="G19" i="8" s="1"/>
  <c r="F78" i="8"/>
  <c r="F87" i="8" s="1"/>
  <c r="E88" i="8"/>
  <c r="E93" i="8" s="1"/>
  <c r="F21" i="8"/>
  <c r="G78" i="8"/>
  <c r="G87" i="8" s="1"/>
  <c r="Q9" i="8"/>
  <c r="F47" i="8"/>
  <c r="G47" i="8" s="1"/>
  <c r="F35" i="8"/>
  <c r="G17" i="8"/>
  <c r="F14" i="8"/>
  <c r="I14" i="8" s="1"/>
  <c r="F89" i="8" l="1"/>
  <c r="G89" i="8" s="1"/>
  <c r="F61" i="8"/>
  <c r="F22" i="8"/>
  <c r="E94" i="8"/>
  <c r="Q89" i="8"/>
  <c r="Q78" i="8"/>
  <c r="Q11" i="8"/>
  <c r="S61" i="8"/>
  <c r="G8" i="8"/>
  <c r="G20" i="8"/>
  <c r="G35" i="8"/>
  <c r="G61" i="8" s="1"/>
  <c r="I22" i="8" l="1"/>
  <c r="F88" i="8"/>
  <c r="E95" i="8"/>
  <c r="Q87" i="8"/>
  <c r="I61" i="8"/>
  <c r="Q61" i="8"/>
  <c r="G13" i="8"/>
  <c r="F93" i="8" l="1"/>
  <c r="F94" i="8" s="1"/>
  <c r="I88" i="8"/>
  <c r="Q20" i="8"/>
  <c r="Q13" i="8"/>
  <c r="Q19" i="8"/>
  <c r="G12" i="8"/>
  <c r="G14" i="8" s="1"/>
  <c r="E100" i="8"/>
  <c r="E102" i="8" s="1"/>
  <c r="G18" i="8"/>
  <c r="G21" i="8" s="1"/>
  <c r="G22" i="8" l="1"/>
  <c r="F95" i="8"/>
  <c r="F100" i="8" s="1"/>
  <c r="F102" i="8" s="1"/>
  <c r="I94" i="8"/>
  <c r="Q8" i="8"/>
  <c r="Q17" i="8"/>
  <c r="Q18" i="8"/>
  <c r="Q12" i="8"/>
  <c r="G88" i="8" l="1"/>
  <c r="G93" i="8" s="1"/>
  <c r="G94" i="8" s="1"/>
  <c r="S22" i="8"/>
  <c r="Q14" i="8"/>
  <c r="Q21" i="8"/>
  <c r="Q22" i="8" l="1"/>
  <c r="S88" i="8"/>
  <c r="Q88" i="8" l="1"/>
  <c r="I93" i="8"/>
  <c r="S93" i="8"/>
  <c r="S95" i="8" l="1"/>
  <c r="I95" i="8"/>
  <c r="Q93" i="8"/>
  <c r="Q94" i="8" l="1"/>
  <c r="G95" i="8"/>
  <c r="Q95" i="8" l="1"/>
  <c r="G100" i="8"/>
  <c r="G10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DPS</author>
  </authors>
  <commentList>
    <comment ref="D12" authorId="0" shapeId="0" xr:uid="{00000000-0006-0000-0000-000001000000}">
      <text>
        <r>
          <rPr>
            <b/>
            <sz val="10"/>
            <color rgb="FF000000"/>
            <rFont val="Tahoma"/>
            <family val="2"/>
          </rPr>
          <t>DPS: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Total hours for summer 12*40=480
</t>
        </r>
      </text>
    </comment>
    <comment ref="M12" authorId="0" shapeId="0" xr:uid="{00000000-0006-0000-0000-000002000000}">
      <text>
        <r>
          <rPr>
            <b/>
            <sz val="10"/>
            <color rgb="FF000000"/>
            <rFont val="Tahoma"/>
            <family val="2"/>
          </rPr>
          <t>DPS: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Total hours for summer 12*40=480
</t>
        </r>
      </text>
    </comment>
    <comment ref="D13" authorId="0" shapeId="0" xr:uid="{00000000-0006-0000-0000-000003000000}">
      <text>
        <r>
          <rPr>
            <b/>
            <sz val="10"/>
            <color rgb="FF000000"/>
            <rFont val="Calibri"/>
            <family val="2"/>
          </rPr>
          <t>DPS: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Fiscal Year = 2080 hrs</t>
        </r>
      </text>
    </comment>
    <comment ref="M13" authorId="0" shapeId="0" xr:uid="{00000000-0006-0000-0000-000004000000}">
      <text>
        <r>
          <rPr>
            <b/>
            <sz val="10"/>
            <color rgb="FF000000"/>
            <rFont val="Calibri"/>
            <family val="2"/>
          </rPr>
          <t>DPS: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Fiscal Year = 2080 hrs</t>
        </r>
      </text>
    </comment>
    <comment ref="B78" authorId="0" shapeId="0" xr:uid="{00000000-0006-0000-0000-000005000000}">
      <text>
        <r>
          <rPr>
            <b/>
            <sz val="10"/>
            <color rgb="FF000000"/>
            <rFont val="Calibri"/>
            <family val="2"/>
          </rPr>
          <t>DPS: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rate for AY 2017-2018 at .50 or .66 FTE.  See GRA tuition sheet for .25 or .33 rate</t>
        </r>
      </text>
    </comment>
    <comment ref="K78" authorId="0" shapeId="0" xr:uid="{00000000-0006-0000-0000-000006000000}">
      <text>
        <r>
          <rPr>
            <b/>
            <sz val="10"/>
            <color rgb="FF000000"/>
            <rFont val="Calibri"/>
            <family val="2"/>
          </rPr>
          <t>DPS: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rate for AY 2017-2018 at .50 or .66 FTE.  See GRA tuition sheet for .25 or .33 rate</t>
        </r>
      </text>
    </comment>
  </commentList>
</comments>
</file>

<file path=xl/sharedStrings.xml><?xml version="1.0" encoding="utf-8"?>
<sst xmlns="http://schemas.openxmlformats.org/spreadsheetml/2006/main" count="263" uniqueCount="127">
  <si>
    <t>THE UNIVERSITY OF ARIZONA</t>
  </si>
  <si>
    <t>YR1</t>
  </si>
  <si>
    <t>TOTAL</t>
  </si>
  <si>
    <t>Subtotal-Fringe Benefits</t>
  </si>
  <si>
    <t xml:space="preserve">Project Title: </t>
  </si>
  <si>
    <t>Other Direct Costs</t>
  </si>
  <si>
    <t>Travel</t>
  </si>
  <si>
    <t>SUBTOTAL-OTHER DIRECT COSTS</t>
  </si>
  <si>
    <t>GRA ERE</t>
  </si>
  <si>
    <t>Student ERE</t>
  </si>
  <si>
    <t>Business Meeting Expenses</t>
  </si>
  <si>
    <t>Rate</t>
  </si>
  <si>
    <t>Full Benefits Employee (GG)</t>
  </si>
  <si>
    <t>Less GRA tuition</t>
  </si>
  <si>
    <t>Less subawards &gt;25K</t>
  </si>
  <si>
    <t>Less participant support</t>
  </si>
  <si>
    <t>Less Student scholarships</t>
  </si>
  <si>
    <t>rate</t>
  </si>
  <si>
    <t># of items</t>
  </si>
  <si>
    <t xml:space="preserve">MTDC Base </t>
  </si>
  <si>
    <t># people</t>
  </si>
  <si>
    <t>TOTAL DIRECT COSTS</t>
  </si>
  <si>
    <t>TOTAL PROJECT COSTS</t>
  </si>
  <si>
    <t>Performance Period: ENTER PROPOSED DATES</t>
  </si>
  <si>
    <t>Dept/Prog Name:</t>
  </si>
  <si>
    <t>YR2</t>
  </si>
  <si>
    <t>*Salary rates include a 3% inflation adjustment each year</t>
  </si>
  <si>
    <t>Salary</t>
  </si>
  <si>
    <t>SUBTOTAL-TRAVEL</t>
  </si>
  <si>
    <t>Subtotal-Salary</t>
  </si>
  <si>
    <t>SUBTOTAL-SALARY AND BENEFITS</t>
  </si>
  <si>
    <t>Facilities &amp; Administrative Rate (Indirect Costs)</t>
  </si>
  <si>
    <t>GRA summer Supp Comp</t>
  </si>
  <si>
    <t>GRA Salary Support</t>
  </si>
  <si>
    <t>GRA tuition(per semester rate)</t>
  </si>
  <si>
    <t>COST SHARE</t>
  </si>
  <si>
    <t>CHECK FIELD</t>
  </si>
  <si>
    <t>Hourly rate</t>
  </si>
  <si>
    <t>Effort % / Hrs</t>
  </si>
  <si>
    <t>Ancillary Faculty</t>
  </si>
  <si>
    <t>Trip cost</t>
  </si>
  <si>
    <t>Hotel</t>
  </si>
  <si>
    <t>Per Diem</t>
  </si>
  <si>
    <t>Airport Parking</t>
  </si>
  <si>
    <t xml:space="preserve">Total </t>
  </si>
  <si>
    <t>Travel Estimates</t>
  </si>
  <si>
    <t>Estimated  Subtotal Fieldwork travel cost</t>
  </si>
  <si>
    <t>Pupose: Research collaboration/Conference(need to include est destination)</t>
  </si>
  <si>
    <t>Estimated  Subtotal Coference travel cost</t>
  </si>
  <si>
    <t>Tuition rate for .50 Students plust 8% inflation</t>
  </si>
  <si>
    <t>GRA at .50FTE Academic</t>
  </si>
  <si>
    <t>Est total salary costs</t>
  </si>
  <si>
    <t>No. of semesters of Tuition</t>
  </si>
  <si>
    <t>Est total tuition costs</t>
  </si>
  <si>
    <t>Est Total Sal&amp;Tuition</t>
  </si>
  <si>
    <t>Assitant</t>
  </si>
  <si>
    <t>Associate</t>
  </si>
  <si>
    <t>Estimated total cost calculator- GRA's</t>
  </si>
  <si>
    <t>GRA  AY rate</t>
  </si>
  <si>
    <t>GRA AY rate w ERE</t>
  </si>
  <si>
    <t>GRA</t>
  </si>
  <si>
    <t>TUITION RATES</t>
  </si>
  <si>
    <t xml:space="preserve">Units </t>
  </si>
  <si>
    <t>Spring</t>
  </si>
  <si>
    <t>Fall</t>
  </si>
  <si>
    <t>Total</t>
  </si>
  <si>
    <t>for GA's at .50 or higher FTE</t>
  </si>
  <si>
    <t>7+</t>
  </si>
  <si>
    <t>for Gas at .25 or .33 FTE</t>
  </si>
  <si>
    <t>TITLE</t>
  </si>
  <si>
    <t>Academic Salary</t>
  </si>
  <si>
    <t>Fiscal Salary</t>
  </si>
  <si>
    <t>Hourly</t>
  </si>
  <si>
    <t>Hourly+ERE</t>
  </si>
  <si>
    <t>ERE %</t>
  </si>
  <si>
    <t>GRAssistant</t>
  </si>
  <si>
    <t>Fringe</t>
  </si>
  <si>
    <t>GRAssociate</t>
  </si>
  <si>
    <t>**Tuition Remission</t>
  </si>
  <si>
    <t>Graduate Research Assistant - seeking first master's degree</t>
  </si>
  <si>
    <t>GraduateResearch Associate - seeking doctoral/already has a master's degree</t>
  </si>
  <si>
    <t>Total fiscal rate divided by total hours in a fiscal year.</t>
  </si>
  <si>
    <t>Total academic rate divided by total hours in an academic year.</t>
  </si>
  <si>
    <t>Hourly Rate computed by:</t>
  </si>
  <si>
    <t>No. of Years</t>
  </si>
  <si>
    <t>Summer (ratew/ERE X 40 hrs X 12wks)</t>
  </si>
  <si>
    <t>education supplies and materials</t>
  </si>
  <si>
    <t>Student scholarships</t>
  </si>
  <si>
    <t>Amount of Direct Costs</t>
  </si>
  <si>
    <t>Target Budget limit $</t>
  </si>
  <si>
    <t>REQUEST TO SPONSOR</t>
  </si>
  <si>
    <t>airfare</t>
  </si>
  <si>
    <t>ground transportation</t>
  </si>
  <si>
    <t>EFFORT - CAL; AY;SUM- PM</t>
  </si>
  <si>
    <t>Airfare</t>
  </si>
  <si>
    <t>ground transporation</t>
  </si>
  <si>
    <t>Fringe Benefits</t>
  </si>
  <si>
    <t>Subtotal-SUBAWARDS</t>
  </si>
  <si>
    <t>SUBAWARD</t>
  </si>
  <si>
    <t>TRAVEL</t>
  </si>
  <si>
    <t>PARTICIPANT SUPPORT</t>
  </si>
  <si>
    <t>Subtotal-PARTICIPANT SUPPORT</t>
  </si>
  <si>
    <t>Amount</t>
  </si>
  <si>
    <t>Count</t>
  </si>
  <si>
    <t>Est Cost per item/rate</t>
  </si>
  <si>
    <t># days/# nights/miles</t>
  </si>
  <si>
    <t>No. of people</t>
  </si>
  <si>
    <t>Subtotal Consultant</t>
  </si>
  <si>
    <t># trips/YR</t>
  </si>
  <si>
    <t>Over/(Under)</t>
  </si>
  <si>
    <t>Estimated total not including F&amp;A</t>
  </si>
  <si>
    <r>
      <t>Pupose:Research collaboration/Conference; (NEED TO EST DESTINATION)-</t>
    </r>
    <r>
      <rPr>
        <b/>
        <sz val="11"/>
        <rFont val="Calibri"/>
        <family val="2"/>
        <scheme val="minor"/>
      </rPr>
      <t>FOREIGN</t>
    </r>
  </si>
  <si>
    <r>
      <t>Purpose of the trip: Fieldwork; NEED TO INCLUDE EST DESTINATIONS)-</t>
    </r>
    <r>
      <rPr>
        <b/>
        <sz val="11"/>
        <rFont val="Calibri"/>
        <family val="2"/>
        <scheme val="minor"/>
      </rPr>
      <t>DOMESTIC</t>
    </r>
  </si>
  <si>
    <t>Other Personnel- Academic</t>
  </si>
  <si>
    <t>0</t>
  </si>
  <si>
    <t>Student Hourly</t>
  </si>
  <si>
    <t>Name-PI  Salary (hours for supp comp)</t>
  </si>
  <si>
    <t>Name- Co-I  Salary (hours for supp comp)</t>
  </si>
  <si>
    <t>Other Personnel-fiscal (annual % of effort)</t>
  </si>
  <si>
    <t>Subrecipient Institution/Organization</t>
  </si>
  <si>
    <t>Consultant expense</t>
  </si>
  <si>
    <t>Consultant pay/honorarium/lecturer fee</t>
  </si>
  <si>
    <t>Stipends</t>
  </si>
  <si>
    <t>Subsistience</t>
  </si>
  <si>
    <t>Other - (training materials/supplies)</t>
  </si>
  <si>
    <t>Fully burden CS amount for distribution in UAR</t>
  </si>
  <si>
    <t>CS Account Source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</si>
</sst>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"/>
    <numFmt numFmtId="167" formatCode="_-* #,##0_-;\-* #,##0_-;_-* &quot;-&quot;??_-;_-@_-"/>
    <numFmt numFmtId="168" formatCode="_(&quot;$&quot;* #,##0_);_(&quot;$&quot;* \(#,##0\);_(&quot;$&quot;* &quot;-&quot;??_);_(@_)"/>
    <numFmt numFmtId="169" formatCode="0.0"/>
    <numFmt numFmtId="170" formatCode="_(* #,##0.000_);_(* \(#,##0.000\);_(* &quot;-&quot;_);_(@_)"/>
    <numFmt numFmtId="171" formatCode="_(&quot;$&quot;* #,##0.000_);_(&quot;$&quot;* \(#,##0.000\);_(&quot;$&quot;* &quot;-&quot;??_);_(@_)"/>
  </numFmts>
  <fonts count="22" x14ac:knownFonts="1">
    <font>
      <sz val="11"/>
      <color theme="1"/>
      <name val="Calibri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9"/>
      <color rgb="FF00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theme="0" tint="-0.14999847407452621"/>
      </right>
      <top style="thin">
        <color auto="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auto="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auto="1"/>
      </right>
      <top style="thin">
        <color auto="1"/>
      </top>
      <bottom style="medium">
        <color theme="0" tint="-0.14999847407452621"/>
      </bottom>
      <diagonal/>
    </border>
    <border>
      <left style="medium">
        <color auto="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auto="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auto="1"/>
      </left>
      <right style="medium">
        <color theme="0" tint="-0.14999847407452621"/>
      </right>
      <top style="medium">
        <color theme="0" tint="-0.14999847407452621"/>
      </top>
      <bottom style="medium">
        <color auto="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auto="1"/>
      </bottom>
      <diagonal/>
    </border>
    <border>
      <left style="medium">
        <color theme="0" tint="-0.14999847407452621"/>
      </left>
      <right style="medium">
        <color auto="1"/>
      </right>
      <top style="medium">
        <color theme="0" tint="-0.1499984740745262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238">
    <xf numFmtId="0" fontId="0" fillId="0" borderId="0" xfId="0"/>
    <xf numFmtId="41" fontId="4" fillId="0" borderId="0" xfId="0" applyNumberFormat="1" applyFont="1"/>
    <xf numFmtId="0" fontId="4" fillId="0" borderId="0" xfId="0" applyFont="1"/>
    <xf numFmtId="0" fontId="4" fillId="0" borderId="0" xfId="0" applyFont="1" applyFill="1"/>
    <xf numFmtId="9" fontId="4" fillId="0" borderId="0" xfId="89" applyFont="1" applyAlignment="1">
      <alignment vertical="center"/>
    </xf>
    <xf numFmtId="41" fontId="4" fillId="0" borderId="6" xfId="0" applyNumberFormat="1" applyFont="1" applyBorder="1"/>
    <xf numFmtId="41" fontId="4" fillId="0" borderId="0" xfId="0" applyNumberFormat="1" applyFont="1" applyBorder="1"/>
    <xf numFmtId="41" fontId="4" fillId="0" borderId="7" xfId="0" applyNumberFormat="1" applyFont="1" applyBorder="1"/>
    <xf numFmtId="2" fontId="4" fillId="0" borderId="0" xfId="0" applyNumberFormat="1" applyFont="1"/>
    <xf numFmtId="41" fontId="4" fillId="0" borderId="6" xfId="70" applyNumberFormat="1" applyFont="1" applyBorder="1"/>
    <xf numFmtId="41" fontId="4" fillId="0" borderId="0" xfId="70" applyNumberFormat="1" applyFont="1" applyBorder="1"/>
    <xf numFmtId="164" fontId="4" fillId="0" borderId="0" xfId="0" applyNumberFormat="1" applyFont="1"/>
    <xf numFmtId="0" fontId="4" fillId="2" borderId="2" xfId="0" applyFont="1" applyFill="1" applyBorder="1"/>
    <xf numFmtId="0" fontId="4" fillId="2" borderId="0" xfId="0" applyFont="1" applyFill="1"/>
    <xf numFmtId="0" fontId="4" fillId="0" borderId="1" xfId="0" applyFont="1" applyFill="1" applyBorder="1"/>
    <xf numFmtId="167" fontId="4" fillId="0" borderId="16" xfId="70" applyNumberFormat="1" applyFont="1" applyFill="1" applyBorder="1"/>
    <xf numFmtId="0" fontId="7" fillId="0" borderId="2" xfId="0" applyFont="1" applyBorder="1"/>
    <xf numFmtId="41" fontId="7" fillId="0" borderId="11" xfId="70" applyNumberFormat="1" applyFont="1" applyBorder="1"/>
    <xf numFmtId="0" fontId="7" fillId="0" borderId="3" xfId="0" applyFont="1" applyBorder="1"/>
    <xf numFmtId="0" fontId="7" fillId="0" borderId="4" xfId="0" applyFont="1" applyBorder="1"/>
    <xf numFmtId="41" fontId="7" fillId="0" borderId="15" xfId="70" applyNumberFormat="1" applyFont="1" applyBorder="1"/>
    <xf numFmtId="6" fontId="4" fillId="0" borderId="0" xfId="0" applyNumberFormat="1" applyFont="1"/>
    <xf numFmtId="0" fontId="4" fillId="0" borderId="0" xfId="0" applyNumberFormat="1" applyFont="1" applyAlignment="1">
      <alignment wrapText="1"/>
    </xf>
    <xf numFmtId="0" fontId="7" fillId="0" borderId="0" xfId="0" applyFont="1"/>
    <xf numFmtId="41" fontId="7" fillId="0" borderId="0" xfId="0" applyNumberFormat="1" applyFont="1"/>
    <xf numFmtId="0" fontId="8" fillId="0" borderId="0" xfId="0" applyFont="1"/>
    <xf numFmtId="41" fontId="7" fillId="0" borderId="6" xfId="70" applyNumberFormat="1" applyFont="1" applyBorder="1"/>
    <xf numFmtId="2" fontId="7" fillId="0" borderId="0" xfId="0" applyNumberFormat="1" applyFont="1"/>
    <xf numFmtId="2" fontId="8" fillId="0" borderId="0" xfId="0" applyNumberFormat="1" applyFont="1"/>
    <xf numFmtId="41" fontId="7" fillId="0" borderId="0" xfId="70" applyNumberFormat="1" applyFont="1" applyBorder="1"/>
    <xf numFmtId="41" fontId="7" fillId="0" borderId="7" xfId="70" applyNumberFormat="1" applyFont="1" applyBorder="1"/>
    <xf numFmtId="0" fontId="7" fillId="2" borderId="2" xfId="0" applyFont="1" applyFill="1" applyBorder="1"/>
    <xf numFmtId="41" fontId="7" fillId="2" borderId="10" xfId="70" applyNumberFormat="1" applyFont="1" applyFill="1" applyBorder="1"/>
    <xf numFmtId="41" fontId="7" fillId="2" borderId="2" xfId="70" applyNumberFormat="1" applyFont="1" applyFill="1" applyBorder="1"/>
    <xf numFmtId="41" fontId="7" fillId="2" borderId="11" xfId="70" applyNumberFormat="1" applyFont="1" applyFill="1" applyBorder="1"/>
    <xf numFmtId="41" fontId="4" fillId="0" borderId="0" xfId="0" applyNumberFormat="1" applyFont="1" applyBorder="1" applyAlignment="1">
      <alignment horizontal="right"/>
    </xf>
    <xf numFmtId="0" fontId="7" fillId="2" borderId="0" xfId="0" applyFont="1" applyFill="1"/>
    <xf numFmtId="41" fontId="7" fillId="2" borderId="6" xfId="70" applyNumberFormat="1" applyFont="1" applyFill="1" applyBorder="1"/>
    <xf numFmtId="41" fontId="7" fillId="2" borderId="0" xfId="70" applyNumberFormat="1" applyFont="1" applyFill="1" applyBorder="1"/>
    <xf numFmtId="41" fontId="7" fillId="2" borderId="7" xfId="70" applyNumberFormat="1" applyFont="1" applyFill="1" applyBorder="1"/>
    <xf numFmtId="0" fontId="7" fillId="0" borderId="1" xfId="0" applyFont="1" applyFill="1" applyBorder="1"/>
    <xf numFmtId="41" fontId="7" fillId="0" borderId="8" xfId="70" applyNumberFormat="1" applyFont="1" applyFill="1" applyBorder="1"/>
    <xf numFmtId="41" fontId="7" fillId="0" borderId="9" xfId="70" applyNumberFormat="1" applyFont="1" applyFill="1" applyBorder="1"/>
    <xf numFmtId="41" fontId="7" fillId="2" borderId="12" xfId="70" applyNumberFormat="1" applyFont="1" applyFill="1" applyBorder="1"/>
    <xf numFmtId="0" fontId="4" fillId="0" borderId="17" xfId="0" applyFont="1" applyBorder="1"/>
    <xf numFmtId="0" fontId="4" fillId="0" borderId="18" xfId="0" applyFont="1" applyBorder="1"/>
    <xf numFmtId="41" fontId="4" fillId="0" borderId="19" xfId="0" applyNumberFormat="1" applyFont="1" applyBorder="1"/>
    <xf numFmtId="41" fontId="9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Font="1" applyAlignment="1"/>
    <xf numFmtId="44" fontId="4" fillId="0" borderId="0" xfId="132" applyFont="1"/>
    <xf numFmtId="0" fontId="0" fillId="0" borderId="0" xfId="0" applyFont="1" applyAlignment="1">
      <alignment wrapText="1"/>
    </xf>
    <xf numFmtId="44" fontId="6" fillId="0" borderId="0" xfId="132" applyFont="1"/>
    <xf numFmtId="44" fontId="0" fillId="0" borderId="0" xfId="0" applyNumberFormat="1" applyFont="1" applyAlignment="1"/>
    <xf numFmtId="44" fontId="8" fillId="0" borderId="0" xfId="132" applyFont="1" applyAlignment="1">
      <alignment horizontal="right"/>
    </xf>
    <xf numFmtId="44" fontId="4" fillId="0" borderId="0" xfId="132" applyFont="1" applyAlignment="1">
      <alignment horizontal="right"/>
    </xf>
    <xf numFmtId="44" fontId="8" fillId="0" borderId="20" xfId="132" applyFont="1" applyBorder="1" applyAlignment="1">
      <alignment horizontal="right"/>
    </xf>
    <xf numFmtId="44" fontId="7" fillId="0" borderId="0" xfId="132" applyFont="1" applyAlignment="1">
      <alignment horizontal="right"/>
    </xf>
    <xf numFmtId="0" fontId="7" fillId="0" borderId="20" xfId="0" applyFont="1" applyBorder="1"/>
    <xf numFmtId="44" fontId="4" fillId="0" borderId="0" xfId="0" applyNumberFormat="1" applyFont="1"/>
    <xf numFmtId="0" fontId="6" fillId="0" borderId="7" xfId="0" applyFont="1" applyBorder="1"/>
    <xf numFmtId="44" fontId="4" fillId="0" borderId="7" xfId="132" applyFont="1" applyBorder="1"/>
    <xf numFmtId="44" fontId="4" fillId="0" borderId="21" xfId="132" applyFont="1" applyBorder="1"/>
    <xf numFmtId="44" fontId="6" fillId="0" borderId="7" xfId="132" applyFont="1" applyBorder="1"/>
    <xf numFmtId="41" fontId="8" fillId="0" borderId="6" xfId="70" applyNumberFormat="1" applyFont="1" applyBorder="1"/>
    <xf numFmtId="41" fontId="8" fillId="0" borderId="0" xfId="70" applyNumberFormat="1" applyFont="1" applyBorder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0" fillId="4" borderId="0" xfId="0" applyFill="1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 wrapText="1"/>
    </xf>
    <xf numFmtId="0" fontId="0" fillId="5" borderId="22" xfId="0" applyFill="1" applyBorder="1" applyAlignment="1">
      <alignment wrapText="1"/>
    </xf>
    <xf numFmtId="6" fontId="0" fillId="4" borderId="0" xfId="0" applyNumberFormat="1" applyFill="1"/>
    <xf numFmtId="1" fontId="0" fillId="4" borderId="0" xfId="0" applyNumberFormat="1" applyFill="1" applyAlignment="1">
      <alignment horizontal="center"/>
    </xf>
    <xf numFmtId="6" fontId="0" fillId="5" borderId="22" xfId="0" applyNumberFormat="1" applyFill="1" applyBorder="1"/>
    <xf numFmtId="168" fontId="0" fillId="4" borderId="0" xfId="0" applyNumberFormat="1" applyFill="1"/>
    <xf numFmtId="0" fontId="0" fillId="4" borderId="0" xfId="0" applyFill="1" applyAlignment="1">
      <alignment horizontal="center"/>
    </xf>
    <xf numFmtId="44" fontId="0" fillId="5" borderId="22" xfId="0" applyNumberFormat="1" applyFill="1" applyBorder="1"/>
    <xf numFmtId="168" fontId="0" fillId="5" borderId="23" xfId="0" applyNumberFormat="1" applyFill="1" applyBorder="1"/>
    <xf numFmtId="168" fontId="0" fillId="3" borderId="22" xfId="0" applyNumberFormat="1" applyFill="1" applyBorder="1"/>
    <xf numFmtId="6" fontId="0" fillId="5" borderId="12" xfId="0" applyNumberFormat="1" applyFill="1" applyBorder="1"/>
    <xf numFmtId="44" fontId="0" fillId="5" borderId="12" xfId="0" applyNumberFormat="1" applyFill="1" applyBorder="1"/>
    <xf numFmtId="44" fontId="0" fillId="5" borderId="5" xfId="0" applyNumberFormat="1" applyFill="1" applyBorder="1"/>
    <xf numFmtId="0" fontId="0" fillId="0" borderId="0" xfId="0" applyFill="1"/>
    <xf numFmtId="0" fontId="11" fillId="5" borderId="27" xfId="0" applyFont="1" applyFill="1" applyBorder="1" applyAlignment="1">
      <alignment horizontal="center"/>
    </xf>
    <xf numFmtId="0" fontId="11" fillId="5" borderId="28" xfId="0" applyFont="1" applyFill="1" applyBorder="1" applyAlignment="1">
      <alignment horizontal="center"/>
    </xf>
    <xf numFmtId="0" fontId="11" fillId="5" borderId="29" xfId="0" applyFont="1" applyFill="1" applyBorder="1" applyAlignment="1">
      <alignment horizontal="center"/>
    </xf>
    <xf numFmtId="0" fontId="0" fillId="0" borderId="30" xfId="0" applyBorder="1" applyAlignment="1">
      <alignment horizontal="right"/>
    </xf>
    <xf numFmtId="168" fontId="12" fillId="0" borderId="31" xfId="132" applyNumberFormat="1" applyFont="1" applyBorder="1"/>
    <xf numFmtId="168" fontId="12" fillId="0" borderId="32" xfId="132" applyNumberFormat="1" applyFont="1" applyBorder="1"/>
    <xf numFmtId="0" fontId="0" fillId="0" borderId="33" xfId="0" applyBorder="1" applyAlignment="1">
      <alignment horizontal="right"/>
    </xf>
    <xf numFmtId="168" fontId="12" fillId="0" borderId="34" xfId="132" applyNumberFormat="1" applyFont="1" applyBorder="1"/>
    <xf numFmtId="168" fontId="12" fillId="0" borderId="35" xfId="132" applyNumberFormat="1" applyFont="1" applyBorder="1"/>
    <xf numFmtId="0" fontId="13" fillId="0" borderId="0" xfId="0" applyFont="1"/>
    <xf numFmtId="0" fontId="14" fillId="0" borderId="0" xfId="0" applyFont="1"/>
    <xf numFmtId="9" fontId="15" fillId="0" borderId="0" xfId="0" applyNumberFormat="1" applyFont="1"/>
    <xf numFmtId="9" fontId="14" fillId="0" borderId="0" xfId="0" applyNumberFormat="1" applyFont="1"/>
    <xf numFmtId="0" fontId="14" fillId="0" borderId="0" xfId="0" applyFont="1" applyAlignment="1">
      <alignment horizontal="left"/>
    </xf>
    <xf numFmtId="0" fontId="15" fillId="0" borderId="0" xfId="0" applyFont="1"/>
    <xf numFmtId="9" fontId="14" fillId="0" borderId="0" xfId="0" applyNumberFormat="1" applyFont="1" applyAlignment="1">
      <alignment horizontal="right"/>
    </xf>
    <xf numFmtId="6" fontId="15" fillId="0" borderId="0" xfId="0" applyNumberFormat="1" applyFont="1"/>
    <xf numFmtId="8" fontId="15" fillId="0" borderId="0" xfId="0" applyNumberFormat="1" applyFont="1"/>
    <xf numFmtId="8" fontId="16" fillId="0" borderId="0" xfId="0" applyNumberFormat="1" applyFont="1"/>
    <xf numFmtId="0" fontId="15" fillId="0" borderId="0" xfId="0" applyFont="1" applyAlignment="1">
      <alignment horizontal="right"/>
    </xf>
    <xf numFmtId="164" fontId="15" fillId="0" borderId="0" xfId="89" applyNumberFormat="1" applyFont="1" applyAlignment="1">
      <alignment horizontal="right"/>
    </xf>
    <xf numFmtId="0" fontId="15" fillId="0" borderId="20" xfId="0" applyFont="1" applyBorder="1" applyAlignment="1">
      <alignment horizontal="right"/>
    </xf>
    <xf numFmtId="169" fontId="15" fillId="0" borderId="20" xfId="0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164" fontId="13" fillId="0" borderId="0" xfId="89" applyNumberFormat="1" applyFont="1" applyAlignment="1">
      <alignment horizontal="right"/>
    </xf>
    <xf numFmtId="8" fontId="0" fillId="0" borderId="0" xfId="0" applyNumberFormat="1"/>
    <xf numFmtId="6" fontId="0" fillId="0" borderId="0" xfId="0" applyNumberFormat="1"/>
    <xf numFmtId="0" fontId="7" fillId="0" borderId="20" xfId="0" applyFont="1" applyBorder="1" applyAlignment="1">
      <alignment wrapText="1"/>
    </xf>
    <xf numFmtId="165" fontId="1" fillId="7" borderId="0" xfId="133" applyNumberFormat="1"/>
    <xf numFmtId="166" fontId="1" fillId="7" borderId="0" xfId="133" applyNumberFormat="1"/>
    <xf numFmtId="0" fontId="1" fillId="7" borderId="7" xfId="133" applyBorder="1"/>
    <xf numFmtId="0" fontId="1" fillId="7" borderId="21" xfId="133" applyBorder="1"/>
    <xf numFmtId="0" fontId="1" fillId="7" borderId="0" xfId="133"/>
    <xf numFmtId="0" fontId="13" fillId="0" borderId="36" xfId="0" applyFont="1" applyBorder="1"/>
    <xf numFmtId="44" fontId="13" fillId="0" borderId="38" xfId="132" applyFont="1" applyFill="1" applyBorder="1" applyAlignment="1">
      <alignment horizontal="center" vertical="center"/>
    </xf>
    <xf numFmtId="0" fontId="15" fillId="0" borderId="39" xfId="0" applyFont="1" applyBorder="1"/>
    <xf numFmtId="44" fontId="13" fillId="0" borderId="17" xfId="132" applyFont="1" applyBorder="1" applyAlignment="1">
      <alignment horizontal="center" vertical="center"/>
    </xf>
    <xf numFmtId="0" fontId="15" fillId="0" borderId="40" xfId="0" applyFont="1" applyBorder="1"/>
    <xf numFmtId="44" fontId="13" fillId="0" borderId="18" xfId="132" applyFont="1" applyBorder="1" applyAlignment="1">
      <alignment horizontal="center" vertical="center"/>
    </xf>
    <xf numFmtId="0" fontId="4" fillId="9" borderId="0" xfId="0" applyFont="1" applyFill="1"/>
    <xf numFmtId="41" fontId="4" fillId="9" borderId="0" xfId="0" applyNumberFormat="1" applyFont="1" applyFill="1"/>
    <xf numFmtId="0" fontId="6" fillId="9" borderId="0" xfId="0" applyFont="1" applyFill="1"/>
    <xf numFmtId="0" fontId="6" fillId="9" borderId="0" xfId="0" applyFont="1" applyFill="1" applyAlignment="1">
      <alignment wrapText="1"/>
    </xf>
    <xf numFmtId="41" fontId="7" fillId="9" borderId="13" xfId="0" applyNumberFormat="1" applyFont="1" applyFill="1" applyBorder="1" applyAlignment="1">
      <alignment horizontal="center"/>
    </xf>
    <xf numFmtId="41" fontId="7" fillId="9" borderId="4" xfId="0" applyNumberFormat="1" applyFont="1" applyFill="1" applyBorder="1" applyAlignment="1">
      <alignment horizontal="center"/>
    </xf>
    <xf numFmtId="41" fontId="7" fillId="9" borderId="15" xfId="0" applyNumberFormat="1" applyFont="1" applyFill="1" applyBorder="1" applyAlignment="1">
      <alignment horizontal="center"/>
    </xf>
    <xf numFmtId="41" fontId="7" fillId="9" borderId="0" xfId="0" applyNumberFormat="1" applyFont="1" applyFill="1" applyBorder="1" applyAlignment="1">
      <alignment horizontal="center"/>
    </xf>
    <xf numFmtId="41" fontId="4" fillId="2" borderId="0" xfId="0" applyNumberFormat="1" applyFont="1" applyFill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vertical="center" wrapText="1"/>
    </xf>
    <xf numFmtId="41" fontId="7" fillId="2" borderId="13" xfId="0" applyNumberFormat="1" applyFont="1" applyFill="1" applyBorder="1" applyAlignment="1">
      <alignment horizontal="center"/>
    </xf>
    <xf numFmtId="41" fontId="7" fillId="2" borderId="4" xfId="0" applyNumberFormat="1" applyFont="1" applyFill="1" applyBorder="1" applyAlignment="1">
      <alignment horizontal="center"/>
    </xf>
    <xf numFmtId="41" fontId="7" fillId="2" borderId="15" xfId="0" applyNumberFormat="1" applyFont="1" applyFill="1" applyBorder="1" applyAlignment="1">
      <alignment horizontal="center"/>
    </xf>
    <xf numFmtId="0" fontId="7" fillId="0" borderId="0" xfId="0" applyFont="1" applyFill="1"/>
    <xf numFmtId="165" fontId="1" fillId="0" borderId="0" xfId="133" applyNumberFormat="1" applyFill="1"/>
    <xf numFmtId="0" fontId="4" fillId="6" borderId="0" xfId="0" applyFont="1" applyFill="1"/>
    <xf numFmtId="41" fontId="7" fillId="0" borderId="0" xfId="70" applyNumberFormat="1" applyFont="1" applyFill="1" applyBorder="1"/>
    <xf numFmtId="167" fontId="4" fillId="0" borderId="0" xfId="70" applyNumberFormat="1" applyFont="1" applyFill="1" applyBorder="1"/>
    <xf numFmtId="44" fontId="13" fillId="0" borderId="0" xfId="132" applyFont="1" applyFill="1" applyBorder="1" applyAlignment="1">
      <alignment horizontal="center" vertical="center"/>
    </xf>
    <xf numFmtId="44" fontId="13" fillId="0" borderId="0" xfId="132" applyFont="1" applyBorder="1" applyAlignment="1">
      <alignment horizontal="center" vertical="center"/>
    </xf>
    <xf numFmtId="41" fontId="7" fillId="2" borderId="0" xfId="0" applyNumberFormat="1" applyFont="1" applyFill="1" applyBorder="1" applyAlignment="1">
      <alignment horizontal="center" wrapText="1"/>
    </xf>
    <xf numFmtId="170" fontId="4" fillId="0" borderId="0" xfId="0" applyNumberFormat="1" applyFont="1" applyBorder="1"/>
    <xf numFmtId="0" fontId="7" fillId="0" borderId="0" xfId="0" applyFont="1" applyFill="1" applyBorder="1"/>
    <xf numFmtId="0" fontId="4" fillId="0" borderId="0" xfId="0" applyFont="1" applyFill="1" applyBorder="1"/>
    <xf numFmtId="41" fontId="7" fillId="0" borderId="6" xfId="70" applyNumberFormat="1" applyFont="1" applyFill="1" applyBorder="1"/>
    <xf numFmtId="0" fontId="8" fillId="0" borderId="0" xfId="0" applyFont="1" applyFill="1" applyBorder="1"/>
    <xf numFmtId="41" fontId="7" fillId="0" borderId="0" xfId="70" applyNumberFormat="1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11" fillId="0" borderId="20" xfId="0" applyFont="1" applyBorder="1" applyAlignment="1">
      <alignment horizontal="center" wrapText="1"/>
    </xf>
    <xf numFmtId="43" fontId="7" fillId="0" borderId="0" xfId="70" applyFont="1" applyFill="1" applyBorder="1"/>
    <xf numFmtId="2" fontId="4" fillId="0" borderId="0" xfId="132" applyNumberFormat="1" applyFont="1"/>
    <xf numFmtId="44" fontId="1" fillId="6" borderId="0" xfId="134" applyNumberFormat="1" applyFill="1"/>
    <xf numFmtId="0" fontId="12" fillId="0" borderId="0" xfId="0" applyFont="1" applyBorder="1"/>
    <xf numFmtId="0" fontId="7" fillId="6" borderId="0" xfId="0" applyFont="1" applyFill="1" applyBorder="1"/>
    <xf numFmtId="44" fontId="12" fillId="6" borderId="0" xfId="132" applyFont="1" applyFill="1" applyBorder="1"/>
    <xf numFmtId="0" fontId="12" fillId="6" borderId="0" xfId="0" applyFont="1" applyFill="1" applyBorder="1"/>
    <xf numFmtId="41" fontId="7" fillId="0" borderId="7" xfId="70" applyNumberFormat="1" applyFont="1" applyFill="1" applyBorder="1"/>
    <xf numFmtId="168" fontId="8" fillId="0" borderId="0" xfId="132" applyNumberFormat="1" applyFont="1"/>
    <xf numFmtId="168" fontId="4" fillId="0" borderId="0" xfId="132" applyNumberFormat="1" applyFont="1"/>
    <xf numFmtId="168" fontId="4" fillId="0" borderId="0" xfId="0" applyNumberFormat="1" applyFont="1"/>
    <xf numFmtId="0" fontId="8" fillId="0" borderId="20" xfId="0" applyFont="1" applyBorder="1"/>
    <xf numFmtId="168" fontId="4" fillId="0" borderId="20" xfId="0" applyNumberFormat="1" applyFont="1" applyBorder="1"/>
    <xf numFmtId="41" fontId="4" fillId="0" borderId="21" xfId="0" applyNumberFormat="1" applyFont="1" applyBorder="1"/>
    <xf numFmtId="167" fontId="4" fillId="0" borderId="7" xfId="70" applyNumberFormat="1" applyFont="1" applyFill="1" applyBorder="1"/>
    <xf numFmtId="0" fontId="11" fillId="0" borderId="7" xfId="0" applyFont="1" applyBorder="1" applyAlignment="1">
      <alignment horizontal="center" wrapText="1"/>
    </xf>
    <xf numFmtId="41" fontId="7" fillId="2" borderId="5" xfId="70" applyNumberFormat="1" applyFont="1" applyFill="1" applyBorder="1"/>
    <xf numFmtId="41" fontId="7" fillId="0" borderId="43" xfId="70" applyNumberFormat="1" applyFont="1" applyFill="1" applyBorder="1"/>
    <xf numFmtId="166" fontId="8" fillId="0" borderId="0" xfId="0" applyNumberFormat="1" applyFont="1" applyFill="1"/>
    <xf numFmtId="10" fontId="4" fillId="6" borderId="0" xfId="89" applyNumberFormat="1" applyFont="1" applyFill="1" applyAlignment="1">
      <alignment vertical="center"/>
    </xf>
    <xf numFmtId="49" fontId="4" fillId="6" borderId="0" xfId="0" applyNumberFormat="1" applyFont="1" applyFill="1" applyAlignment="1">
      <alignment horizontal="right" vertical="center"/>
    </xf>
    <xf numFmtId="9" fontId="4" fillId="6" borderId="0" xfId="89" applyFont="1" applyFill="1" applyAlignment="1">
      <alignment vertical="center"/>
    </xf>
    <xf numFmtId="10" fontId="7" fillId="6" borderId="2" xfId="0" applyNumberFormat="1" applyFont="1" applyFill="1" applyBorder="1"/>
    <xf numFmtId="0" fontId="4" fillId="0" borderId="37" xfId="0" applyFont="1" applyBorder="1"/>
    <xf numFmtId="0" fontId="4" fillId="0" borderId="0" xfId="0" applyFont="1" applyBorder="1"/>
    <xf numFmtId="0" fontId="4" fillId="0" borderId="41" xfId="0" applyFont="1" applyBorder="1"/>
    <xf numFmtId="0" fontId="5" fillId="3" borderId="22" xfId="0" applyFont="1" applyFill="1" applyBorder="1" applyAlignment="1">
      <alignment wrapText="1"/>
    </xf>
    <xf numFmtId="0" fontId="8" fillId="6" borderId="0" xfId="0" applyFont="1" applyFill="1"/>
    <xf numFmtId="0" fontId="7" fillId="6" borderId="0" xfId="0" applyFont="1" applyFill="1"/>
    <xf numFmtId="0" fontId="7" fillId="2" borderId="2" xfId="0" applyFont="1" applyFill="1" applyBorder="1" applyAlignment="1">
      <alignment horizontal="left"/>
    </xf>
    <xf numFmtId="0" fontId="1" fillId="0" borderId="0" xfId="133" applyFill="1"/>
    <xf numFmtId="0" fontId="11" fillId="0" borderId="0" xfId="0" applyFont="1" applyFill="1" applyBorder="1" applyAlignment="1">
      <alignment horizontal="center" wrapText="1"/>
    </xf>
    <xf numFmtId="0" fontId="4" fillId="0" borderId="7" xfId="0" applyFont="1" applyFill="1" applyBorder="1"/>
    <xf numFmtId="1" fontId="4" fillId="0" borderId="7" xfId="0" applyNumberFormat="1" applyFont="1" applyBorder="1" applyAlignment="1">
      <alignment horizontal="right" vertical="center"/>
    </xf>
    <xf numFmtId="0" fontId="4" fillId="0" borderId="7" xfId="0" applyFont="1" applyBorder="1"/>
    <xf numFmtId="164" fontId="4" fillId="0" borderId="7" xfId="0" applyNumberFormat="1" applyFont="1" applyBorder="1"/>
    <xf numFmtId="0" fontId="8" fillId="0" borderId="0" xfId="0" applyFont="1" applyBorder="1"/>
    <xf numFmtId="167" fontId="4" fillId="0" borderId="44" xfId="70" applyNumberFormat="1" applyFont="1" applyFill="1" applyBorder="1"/>
    <xf numFmtId="41" fontId="4" fillId="0" borderId="14" xfId="70" applyNumberFormat="1" applyFont="1" applyBorder="1"/>
    <xf numFmtId="41" fontId="7" fillId="0" borderId="5" xfId="70" applyNumberFormat="1" applyFont="1" applyBorder="1"/>
    <xf numFmtId="41" fontId="7" fillId="0" borderId="45" xfId="0" applyNumberFormat="1" applyFont="1" applyBorder="1"/>
    <xf numFmtId="41" fontId="8" fillId="0" borderId="6" xfId="70" applyNumberFormat="1" applyFont="1" applyFill="1" applyBorder="1"/>
    <xf numFmtId="41" fontId="8" fillId="0" borderId="0" xfId="70" applyNumberFormat="1" applyFont="1" applyFill="1" applyBorder="1"/>
    <xf numFmtId="0" fontId="13" fillId="3" borderId="39" xfId="0" applyFont="1" applyFill="1" applyBorder="1"/>
    <xf numFmtId="0" fontId="4" fillId="3" borderId="0" xfId="0" applyFont="1" applyFill="1" applyBorder="1"/>
    <xf numFmtId="44" fontId="13" fillId="3" borderId="17" xfId="132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165" fontId="1" fillId="6" borderId="0" xfId="133" applyNumberFormat="1" applyFill="1"/>
    <xf numFmtId="171" fontId="1" fillId="0" borderId="20" xfId="134" applyNumberFormat="1" applyFill="1" applyBorder="1"/>
    <xf numFmtId="2" fontId="4" fillId="6" borderId="20" xfId="132" applyNumberFormat="1" applyFont="1" applyFill="1" applyBorder="1"/>
    <xf numFmtId="2" fontId="4" fillId="6" borderId="0" xfId="132" applyNumberFormat="1" applyFont="1" applyFill="1"/>
    <xf numFmtId="44" fontId="1" fillId="0" borderId="0" xfId="134" applyNumberFormat="1" applyFill="1"/>
    <xf numFmtId="3" fontId="21" fillId="6" borderId="0" xfId="0" applyNumberFormat="1" applyFont="1" applyFill="1"/>
    <xf numFmtId="0" fontId="8" fillId="6" borderId="0" xfId="0" applyFont="1" applyFill="1" applyBorder="1"/>
    <xf numFmtId="168" fontId="8" fillId="6" borderId="0" xfId="132" applyNumberFormat="1" applyFont="1" applyFill="1"/>
    <xf numFmtId="168" fontId="4" fillId="6" borderId="0" xfId="132" applyNumberFormat="1" applyFont="1" applyFill="1"/>
    <xf numFmtId="168" fontId="4" fillId="6" borderId="20" xfId="132" applyNumberFormat="1" applyFont="1" applyFill="1" applyBorder="1"/>
    <xf numFmtId="0" fontId="4" fillId="6" borderId="20" xfId="0" applyFont="1" applyFill="1" applyBorder="1"/>
    <xf numFmtId="41" fontId="4" fillId="6" borderId="6" xfId="0" applyNumberFormat="1" applyFont="1" applyFill="1" applyBorder="1"/>
    <xf numFmtId="41" fontId="7" fillId="6" borderId="0" xfId="70" applyNumberFormat="1" applyFont="1" applyFill="1" applyBorder="1"/>
    <xf numFmtId="41" fontId="4" fillId="6" borderId="0" xfId="0" applyNumberFormat="1" applyFont="1" applyFill="1" applyBorder="1"/>
    <xf numFmtId="41" fontId="4" fillId="6" borderId="42" xfId="0" applyNumberFormat="1" applyFont="1" applyFill="1" applyBorder="1"/>
    <xf numFmtId="41" fontId="7" fillId="6" borderId="20" xfId="70" applyNumberFormat="1" applyFont="1" applyFill="1" applyBorder="1"/>
    <xf numFmtId="0" fontId="8" fillId="0" borderId="6" xfId="70" applyNumberFormat="1" applyFont="1" applyFill="1" applyBorder="1"/>
    <xf numFmtId="0" fontId="4" fillId="9" borderId="0" xfId="0" applyFont="1" applyFill="1" applyBorder="1"/>
    <xf numFmtId="41" fontId="9" fillId="9" borderId="41" xfId="0" applyNumberFormat="1" applyFont="1" applyFill="1" applyBorder="1" applyAlignment="1">
      <alignment horizontal="center"/>
    </xf>
    <xf numFmtId="0" fontId="6" fillId="9" borderId="46" xfId="0" applyFont="1" applyFill="1" applyBorder="1"/>
    <xf numFmtId="0" fontId="7" fillId="9" borderId="0" xfId="0" applyFont="1" applyFill="1" applyAlignment="1">
      <alignment vertical="center" wrapText="1"/>
    </xf>
    <xf numFmtId="41" fontId="7" fillId="9" borderId="0" xfId="0" applyNumberFormat="1" applyFont="1" applyFill="1" applyBorder="1" applyAlignment="1">
      <alignment horizontal="center" wrapText="1"/>
    </xf>
    <xf numFmtId="41" fontId="7" fillId="9" borderId="18" xfId="0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41" fontId="9" fillId="9" borderId="0" xfId="0" applyNumberFormat="1" applyFont="1" applyFill="1" applyBorder="1" applyAlignment="1">
      <alignment horizontal="center" wrapText="1"/>
    </xf>
    <xf numFmtId="41" fontId="9" fillId="9" borderId="41" xfId="0" applyNumberFormat="1" applyFont="1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5" borderId="0" xfId="0" applyFill="1" applyBorder="1" applyAlignment="1">
      <alignment horizontal="center" wrapText="1"/>
    </xf>
    <xf numFmtId="0" fontId="0" fillId="5" borderId="20" xfId="0" applyFill="1" applyBorder="1" applyAlignment="1">
      <alignment horizontal="center" wrapText="1"/>
    </xf>
    <xf numFmtId="0" fontId="11" fillId="0" borderId="24" xfId="0" applyNumberFormat="1" applyFont="1" applyBorder="1" applyAlignment="1">
      <alignment horizontal="center"/>
    </xf>
    <xf numFmtId="0" fontId="11" fillId="0" borderId="25" xfId="0" applyNumberFormat="1" applyFont="1" applyBorder="1" applyAlignment="1">
      <alignment horizontal="center"/>
    </xf>
    <xf numFmtId="0" fontId="11" fillId="0" borderId="26" xfId="0" applyNumberFormat="1" applyFont="1" applyBorder="1" applyAlignment="1">
      <alignment horizontal="center"/>
    </xf>
    <xf numFmtId="0" fontId="11" fillId="6" borderId="30" xfId="0" applyFont="1" applyFill="1" applyBorder="1" applyAlignment="1">
      <alignment horizontal="center"/>
    </xf>
    <xf numFmtId="0" fontId="11" fillId="6" borderId="31" xfId="0" applyFont="1" applyFill="1" applyBorder="1" applyAlignment="1">
      <alignment horizontal="center"/>
    </xf>
    <xf numFmtId="0" fontId="11" fillId="6" borderId="32" xfId="0" applyFont="1" applyFill="1" applyBorder="1" applyAlignment="1">
      <alignment horizontal="center"/>
    </xf>
  </cellXfs>
  <cellStyles count="135">
    <cellStyle name="20% - Accent6" xfId="133" builtinId="50"/>
    <cellStyle name="40% - Accent6" xfId="134" builtinId="51"/>
    <cellStyle name="Comma" xfId="70" builtinId="3"/>
    <cellStyle name="Currency" xfId="132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7" builtinId="9" hidden="1"/>
    <cellStyle name="Followed Hyperlink" xfId="69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6" builtinId="8" hidden="1"/>
    <cellStyle name="Hyperlink" xfId="68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Normal" xfId="0" builtinId="0"/>
    <cellStyle name="Normal 2 14 2" xfId="65" xr:uid="{00000000-0005-0000-0000-000085000000}"/>
    <cellStyle name="Percent" xfId="89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2"/>
  <sheetViews>
    <sheetView tabSelected="1" zoomScale="160" zoomScaleNormal="160" zoomScalePageLayoutView="125" workbookViewId="0">
      <selection sqref="A1:G102"/>
    </sheetView>
  </sheetViews>
  <sheetFormatPr defaultColWidth="10.85546875" defaultRowHeight="15" outlineLevelRow="1" outlineLevelCol="1" x14ac:dyDescent="0.25"/>
  <cols>
    <col min="1" max="1" width="33.140625" style="2" customWidth="1"/>
    <col min="2" max="2" width="9.7109375" style="2" customWidth="1"/>
    <col min="3" max="3" width="10.42578125" style="2" customWidth="1"/>
    <col min="4" max="4" width="8.140625" style="2" customWidth="1"/>
    <col min="5" max="5" width="12.140625" style="1" customWidth="1"/>
    <col min="6" max="6" width="10.42578125" style="1" customWidth="1"/>
    <col min="7" max="7" width="9.140625" style="1" customWidth="1"/>
    <col min="8" max="8" width="8" style="1" hidden="1" customWidth="1"/>
    <col min="9" max="9" width="10.85546875" style="2" customWidth="1"/>
    <col min="10" max="10" width="25.42578125" style="2" customWidth="1" outlineLevel="1"/>
    <col min="11" max="12" width="10.85546875" style="2" customWidth="1" outlineLevel="1"/>
    <col min="13" max="13" width="7.42578125" style="2" customWidth="1" outlineLevel="1"/>
    <col min="14" max="16" width="10.85546875" style="2" customWidth="1" outlineLevel="1"/>
    <col min="17" max="17" width="18.42578125" style="2" customWidth="1" outlineLevel="1"/>
    <col min="18" max="18" width="0.140625" style="2" customWidth="1" outlineLevel="1"/>
    <col min="19" max="19" width="10.85546875" style="2" customWidth="1" outlineLevel="1"/>
    <col min="20" max="20" width="15.42578125" style="2" customWidth="1" outlineLevel="1"/>
    <col min="21" max="21" width="11.42578125" style="2" customWidth="1" outlineLevel="1"/>
    <col min="22" max="22" width="10.85546875" style="2" customWidth="1" outlineLevel="1"/>
    <col min="23" max="23" width="11.42578125" customWidth="1"/>
    <col min="24" max="16384" width="10.85546875" style="2"/>
  </cols>
  <sheetData>
    <row r="1" spans="1:21" x14ac:dyDescent="0.25">
      <c r="A1" s="23" t="s">
        <v>0</v>
      </c>
      <c r="B1" s="23"/>
      <c r="C1" s="23"/>
      <c r="D1" s="23"/>
      <c r="E1" s="24"/>
      <c r="F1" s="24"/>
    </row>
    <row r="2" spans="1:21" x14ac:dyDescent="0.25">
      <c r="A2" s="141" t="s">
        <v>24</v>
      </c>
    </row>
    <row r="3" spans="1:21" x14ac:dyDescent="0.25">
      <c r="A3" s="141" t="s">
        <v>4</v>
      </c>
    </row>
    <row r="4" spans="1:21" x14ac:dyDescent="0.25">
      <c r="A4" s="141" t="s">
        <v>23</v>
      </c>
      <c r="B4" s="3"/>
      <c r="C4" s="3"/>
    </row>
    <row r="5" spans="1:21" ht="15" customHeight="1" thickBot="1" x14ac:dyDescent="0.3">
      <c r="A5" s="133" t="s">
        <v>90</v>
      </c>
      <c r="B5" s="13"/>
      <c r="C5" s="13"/>
      <c r="D5" s="13"/>
      <c r="E5" s="132"/>
      <c r="F5" s="132"/>
      <c r="G5" s="132"/>
      <c r="H5" s="132"/>
      <c r="J5" s="131" t="s">
        <v>35</v>
      </c>
      <c r="K5" s="124"/>
      <c r="L5" s="124"/>
      <c r="M5" s="124"/>
      <c r="N5" s="125"/>
      <c r="O5" s="125"/>
      <c r="P5" s="125"/>
      <c r="Q5" s="124"/>
      <c r="R5" s="124"/>
      <c r="S5" s="219"/>
      <c r="T5" s="227" t="s">
        <v>125</v>
      </c>
      <c r="U5" s="124"/>
    </row>
    <row r="6" spans="1:21" ht="32.1" customHeight="1" thickBot="1" x14ac:dyDescent="0.3">
      <c r="A6" s="139" t="s">
        <v>27</v>
      </c>
      <c r="B6" s="133" t="s">
        <v>11</v>
      </c>
      <c r="C6" s="134" t="s">
        <v>37</v>
      </c>
      <c r="D6" s="135" t="s">
        <v>38</v>
      </c>
      <c r="E6" s="136" t="s">
        <v>1</v>
      </c>
      <c r="F6" s="137" t="s">
        <v>25</v>
      </c>
      <c r="G6" s="138" t="s">
        <v>2</v>
      </c>
      <c r="H6" s="146" t="s">
        <v>93</v>
      </c>
      <c r="I6" s="47" t="s">
        <v>36</v>
      </c>
      <c r="J6" s="139" t="s">
        <v>27</v>
      </c>
      <c r="K6" s="126" t="s">
        <v>11</v>
      </c>
      <c r="L6" s="127" t="s">
        <v>37</v>
      </c>
      <c r="M6" s="222" t="s">
        <v>38</v>
      </c>
      <c r="N6" s="128" t="s">
        <v>1</v>
      </c>
      <c r="O6" s="129" t="s">
        <v>25</v>
      </c>
      <c r="P6" s="130" t="s">
        <v>2</v>
      </c>
      <c r="Q6" s="221" t="s">
        <v>22</v>
      </c>
      <c r="R6" s="223" t="s">
        <v>93</v>
      </c>
      <c r="S6" s="220" t="s">
        <v>36</v>
      </c>
      <c r="T6" s="228"/>
      <c r="U6" s="224" t="s">
        <v>126</v>
      </c>
    </row>
    <row r="7" spans="1:21" ht="15.75" x14ac:dyDescent="0.25">
      <c r="A7" s="25" t="s">
        <v>116</v>
      </c>
      <c r="B7" s="202">
        <v>0</v>
      </c>
      <c r="C7" s="3"/>
      <c r="D7" s="174">
        <v>0</v>
      </c>
      <c r="E7" s="5">
        <f>(B7*D7)</f>
        <v>0</v>
      </c>
      <c r="F7" s="6">
        <f>E7*1.03</f>
        <v>0</v>
      </c>
      <c r="G7" s="7">
        <f>SUM(E7:F7)</f>
        <v>0</v>
      </c>
      <c r="H7" s="147">
        <f>(D7*100)*0.12</f>
        <v>0</v>
      </c>
      <c r="J7" s="25" t="s">
        <v>116</v>
      </c>
      <c r="K7" s="202">
        <v>0</v>
      </c>
      <c r="L7" s="3"/>
      <c r="M7" s="174">
        <v>0</v>
      </c>
      <c r="N7" s="5">
        <f>(K7*M7)</f>
        <v>0</v>
      </c>
      <c r="O7" s="6">
        <f>N7*1.03</f>
        <v>0</v>
      </c>
      <c r="P7" s="7">
        <f>SUM(N7:O7)</f>
        <v>0</v>
      </c>
      <c r="Q7" s="46">
        <f>SUM(G7+P7)</f>
        <v>0</v>
      </c>
      <c r="R7" s="147">
        <f>(N7*100)*0.12</f>
        <v>0</v>
      </c>
      <c r="U7" s="44"/>
    </row>
    <row r="8" spans="1:21" ht="15.75" x14ac:dyDescent="0.25">
      <c r="A8" s="25" t="s">
        <v>117</v>
      </c>
      <c r="B8" s="202">
        <v>0</v>
      </c>
      <c r="C8" s="173">
        <f>B8*0.00072</f>
        <v>0</v>
      </c>
      <c r="D8" s="175" t="s">
        <v>114</v>
      </c>
      <c r="E8" s="5">
        <f>C8*D8</f>
        <v>0</v>
      </c>
      <c r="F8" s="6">
        <f>E8*1.03</f>
        <v>0</v>
      </c>
      <c r="G8" s="7">
        <f t="shared" ref="G8:G13" si="0">SUM(E8:F8)</f>
        <v>0</v>
      </c>
      <c r="H8" s="147">
        <f>((D8/1600)*100)*0.03</f>
        <v>0</v>
      </c>
      <c r="J8" s="25" t="s">
        <v>117</v>
      </c>
      <c r="K8" s="202">
        <v>0</v>
      </c>
      <c r="L8" s="173">
        <f>K8*0.00072</f>
        <v>0</v>
      </c>
      <c r="M8" s="175" t="s">
        <v>114</v>
      </c>
      <c r="N8" s="5">
        <f>L8*M8</f>
        <v>0</v>
      </c>
      <c r="O8" s="6">
        <f>N8*1.03</f>
        <v>0</v>
      </c>
      <c r="P8" s="7">
        <f t="shared" ref="P8:P10" si="1">SUM(N8:O8)</f>
        <v>0</v>
      </c>
      <c r="Q8" s="46">
        <f>SUM(G8+P8)</f>
        <v>0</v>
      </c>
      <c r="R8" s="147">
        <f>((N8/1600)*100)*0.03</f>
        <v>0</v>
      </c>
      <c r="U8" s="44"/>
    </row>
    <row r="9" spans="1:21" ht="15.75" x14ac:dyDescent="0.25">
      <c r="A9" s="25" t="s">
        <v>118</v>
      </c>
      <c r="B9" s="202">
        <v>0</v>
      </c>
      <c r="C9" s="3"/>
      <c r="D9" s="176">
        <v>0</v>
      </c>
      <c r="E9" s="5">
        <f>(B9*D9)</f>
        <v>0</v>
      </c>
      <c r="F9" s="6">
        <f t="shared" ref="F9" si="2">E9*1.03</f>
        <v>0</v>
      </c>
      <c r="G9" s="7">
        <f t="shared" si="0"/>
        <v>0</v>
      </c>
      <c r="H9" s="147">
        <f>(D9*100)*0.12</f>
        <v>0</v>
      </c>
      <c r="J9" s="25" t="s">
        <v>118</v>
      </c>
      <c r="K9" s="202">
        <v>0</v>
      </c>
      <c r="L9" s="3"/>
      <c r="M9" s="176">
        <v>0</v>
      </c>
      <c r="N9" s="5">
        <f>(K9*M9)</f>
        <v>0</v>
      </c>
      <c r="O9" s="6">
        <f t="shared" ref="O9:O10" si="3">N9*1.03</f>
        <v>0</v>
      </c>
      <c r="P9" s="7">
        <f t="shared" si="1"/>
        <v>0</v>
      </c>
      <c r="Q9" s="46">
        <f>SUM(G9+P9)</f>
        <v>0</v>
      </c>
      <c r="R9" s="147">
        <f>(N9*100)*0.12</f>
        <v>0</v>
      </c>
      <c r="U9" s="44"/>
    </row>
    <row r="10" spans="1:21" ht="15.75" x14ac:dyDescent="0.25">
      <c r="A10" s="25" t="s">
        <v>113</v>
      </c>
      <c r="B10" s="202">
        <v>0</v>
      </c>
      <c r="C10" s="173">
        <f>B10*0.00072</f>
        <v>0</v>
      </c>
      <c r="D10" s="175" t="s">
        <v>114</v>
      </c>
      <c r="E10" s="5">
        <f>(C10*D10)</f>
        <v>0</v>
      </c>
      <c r="F10" s="6">
        <f t="shared" ref="F10" si="4">E10*1.03</f>
        <v>0</v>
      </c>
      <c r="G10" s="7">
        <f t="shared" si="0"/>
        <v>0</v>
      </c>
      <c r="H10" s="147">
        <f>((D10/1600)*100)*0.03</f>
        <v>0</v>
      </c>
      <c r="J10" s="25" t="s">
        <v>113</v>
      </c>
      <c r="K10" s="202">
        <v>0</v>
      </c>
      <c r="L10" s="173">
        <f>K10*0.00072</f>
        <v>0</v>
      </c>
      <c r="M10" s="175" t="s">
        <v>114</v>
      </c>
      <c r="N10" s="5">
        <f>(L10*M10)</f>
        <v>0</v>
      </c>
      <c r="O10" s="6">
        <f t="shared" si="3"/>
        <v>0</v>
      </c>
      <c r="P10" s="7">
        <f t="shared" si="1"/>
        <v>0</v>
      </c>
      <c r="Q10" s="46">
        <f>SUM(G10+P10)</f>
        <v>0</v>
      </c>
      <c r="R10" s="147">
        <f>((N10/1600)*100)*0.03</f>
        <v>0</v>
      </c>
      <c r="U10" s="44"/>
    </row>
    <row r="11" spans="1:21" ht="15.75" x14ac:dyDescent="0.25">
      <c r="A11" s="25" t="s">
        <v>33</v>
      </c>
      <c r="B11" s="113">
        <v>0</v>
      </c>
      <c r="C11" s="140"/>
      <c r="D11" s="4">
        <v>0.5</v>
      </c>
      <c r="E11" s="5">
        <f>(B11*D11)</f>
        <v>0</v>
      </c>
      <c r="F11" s="6">
        <f>E11*1.03</f>
        <v>0</v>
      </c>
      <c r="G11" s="7">
        <f>SUM(E11:F11)</f>
        <v>0</v>
      </c>
      <c r="H11" s="6"/>
      <c r="J11" s="25" t="s">
        <v>33</v>
      </c>
      <c r="K11" s="113">
        <v>0</v>
      </c>
      <c r="L11" s="140"/>
      <c r="M11" s="4">
        <v>0.5</v>
      </c>
      <c r="N11" s="5">
        <f>(K11*M11)</f>
        <v>0</v>
      </c>
      <c r="O11" s="6">
        <f>N11*1.03</f>
        <v>0</v>
      </c>
      <c r="P11" s="7">
        <f>SUM(N11:O11)</f>
        <v>0</v>
      </c>
      <c r="Q11" s="46">
        <f t="shared" ref="Q11:Q25" si="5">SUM(G11+P11)</f>
        <v>0</v>
      </c>
      <c r="R11" s="6"/>
      <c r="U11" s="44"/>
    </row>
    <row r="12" spans="1:21" ht="15.75" x14ac:dyDescent="0.25">
      <c r="A12" s="25" t="s">
        <v>32</v>
      </c>
      <c r="C12" s="114">
        <v>0</v>
      </c>
      <c r="D12" s="188">
        <v>0</v>
      </c>
      <c r="E12" s="6">
        <f>C12*D12</f>
        <v>0</v>
      </c>
      <c r="F12" s="6">
        <f>E12*1.03</f>
        <v>0</v>
      </c>
      <c r="G12" s="7">
        <f t="shared" si="0"/>
        <v>0</v>
      </c>
      <c r="H12" s="6"/>
      <c r="J12" s="25" t="s">
        <v>32</v>
      </c>
      <c r="L12" s="114">
        <v>0</v>
      </c>
      <c r="M12" s="188">
        <v>0</v>
      </c>
      <c r="N12" s="6">
        <f>L12*M12</f>
        <v>0</v>
      </c>
      <c r="O12" s="6">
        <f>N12*1.03</f>
        <v>0</v>
      </c>
      <c r="P12" s="7">
        <f t="shared" ref="P12:P13" si="6">SUM(N12:O12)</f>
        <v>0</v>
      </c>
      <c r="Q12" s="46">
        <f t="shared" si="5"/>
        <v>0</v>
      </c>
      <c r="R12" s="6"/>
      <c r="U12" s="44"/>
    </row>
    <row r="13" spans="1:21" ht="15.75" x14ac:dyDescent="0.25">
      <c r="A13" s="25" t="s">
        <v>115</v>
      </c>
      <c r="C13" s="114">
        <v>0</v>
      </c>
      <c r="D13" s="188">
        <v>0</v>
      </c>
      <c r="E13" s="6">
        <f>C13*D13</f>
        <v>0</v>
      </c>
      <c r="F13" s="6">
        <f>E13*1.03</f>
        <v>0</v>
      </c>
      <c r="G13" s="7">
        <f t="shared" si="0"/>
        <v>0</v>
      </c>
      <c r="H13" s="6"/>
      <c r="J13" s="25" t="s">
        <v>115</v>
      </c>
      <c r="L13" s="114">
        <v>0</v>
      </c>
      <c r="M13" s="188">
        <v>0</v>
      </c>
      <c r="N13" s="6">
        <f>L13*M13</f>
        <v>0</v>
      </c>
      <c r="O13" s="6">
        <f>N13*1.03</f>
        <v>0</v>
      </c>
      <c r="P13" s="7">
        <f t="shared" si="6"/>
        <v>0</v>
      </c>
      <c r="Q13" s="46">
        <f t="shared" si="5"/>
        <v>0</v>
      </c>
      <c r="R13" s="6"/>
      <c r="U13" s="44"/>
    </row>
    <row r="14" spans="1:21" x14ac:dyDescent="0.25">
      <c r="A14" s="23" t="s">
        <v>29</v>
      </c>
      <c r="C14" s="23"/>
      <c r="D14" s="189"/>
      <c r="E14" s="29">
        <f>SUM(E7:E13)</f>
        <v>0</v>
      </c>
      <c r="F14" s="29">
        <f>SUM(F7:F13)</f>
        <v>0</v>
      </c>
      <c r="G14" s="30">
        <f>SUM(G7:G13)</f>
        <v>0</v>
      </c>
      <c r="H14" s="29"/>
      <c r="I14" s="1">
        <f>E14+F14</f>
        <v>0</v>
      </c>
      <c r="J14" s="23" t="s">
        <v>29</v>
      </c>
      <c r="L14" s="23"/>
      <c r="M14" s="189"/>
      <c r="N14" s="29">
        <f>SUM(N7:N13)</f>
        <v>0</v>
      </c>
      <c r="O14" s="29">
        <f>SUM(O7:O13)</f>
        <v>0</v>
      </c>
      <c r="P14" s="30">
        <f>SUM(P7:P13)</f>
        <v>0</v>
      </c>
      <c r="Q14" s="46">
        <f t="shared" si="5"/>
        <v>0</v>
      </c>
      <c r="R14" s="29"/>
      <c r="U14" s="44"/>
    </row>
    <row r="15" spans="1:21" x14ac:dyDescent="0.25">
      <c r="C15" s="8"/>
      <c r="D15" s="189"/>
      <c r="E15" s="10"/>
      <c r="F15" s="10"/>
      <c r="G15" s="7"/>
      <c r="H15" s="6"/>
      <c r="L15" s="8"/>
      <c r="M15" s="189"/>
      <c r="N15" s="10"/>
      <c r="O15" s="10"/>
      <c r="P15" s="7"/>
      <c r="Q15" s="46">
        <f t="shared" si="5"/>
        <v>0</v>
      </c>
      <c r="R15" s="6"/>
      <c r="U15" s="44"/>
    </row>
    <row r="16" spans="1:21" x14ac:dyDescent="0.25">
      <c r="A16" s="23" t="s">
        <v>96</v>
      </c>
      <c r="B16" s="23"/>
      <c r="C16" s="27"/>
      <c r="D16" s="189"/>
      <c r="E16" s="10"/>
      <c r="F16" s="10"/>
      <c r="G16" s="7"/>
      <c r="H16" s="6"/>
      <c r="J16" s="23" t="s">
        <v>96</v>
      </c>
      <c r="K16" s="23"/>
      <c r="L16" s="27"/>
      <c r="M16" s="189"/>
      <c r="N16" s="10"/>
      <c r="O16" s="10"/>
      <c r="P16" s="7"/>
      <c r="Q16" s="46">
        <f t="shared" si="5"/>
        <v>0</v>
      </c>
      <c r="R16" s="6"/>
      <c r="U16" s="44"/>
    </row>
    <row r="17" spans="1:21" x14ac:dyDescent="0.25">
      <c r="A17" s="25" t="s">
        <v>39</v>
      </c>
      <c r="B17" s="25"/>
      <c r="C17" s="28"/>
      <c r="D17" s="190">
        <v>0.22800000000000001</v>
      </c>
      <c r="E17" s="10"/>
      <c r="F17" s="10"/>
      <c r="G17" s="7">
        <f>SUM(E17:F17)</f>
        <v>0</v>
      </c>
      <c r="H17" s="6"/>
      <c r="J17" s="25" t="s">
        <v>39</v>
      </c>
      <c r="K17" s="25"/>
      <c r="L17" s="28"/>
      <c r="M17" s="190">
        <v>0.22800000000000001</v>
      </c>
      <c r="N17" s="10"/>
      <c r="O17" s="10"/>
      <c r="P17" s="7">
        <f>SUM(N17:O17)</f>
        <v>0</v>
      </c>
      <c r="Q17" s="46">
        <f t="shared" si="5"/>
        <v>0</v>
      </c>
      <c r="R17" s="6"/>
      <c r="U17" s="44"/>
    </row>
    <row r="18" spans="1:21" x14ac:dyDescent="0.25">
      <c r="A18" s="25" t="s">
        <v>12</v>
      </c>
      <c r="B18" s="25"/>
      <c r="C18" s="28"/>
      <c r="D18" s="190">
        <v>0.32</v>
      </c>
      <c r="E18" s="10">
        <f>(E7+E8+E9+E10)*$D$18</f>
        <v>0</v>
      </c>
      <c r="F18" s="10">
        <f>(F7+F8+F9+F10)*$D$18</f>
        <v>0</v>
      </c>
      <c r="G18" s="7">
        <f>SUM(E18:F18)</f>
        <v>0</v>
      </c>
      <c r="H18" s="6"/>
      <c r="J18" s="25" t="s">
        <v>12</v>
      </c>
      <c r="K18" s="25"/>
      <c r="L18" s="28"/>
      <c r="M18" s="190">
        <v>0.32</v>
      </c>
      <c r="N18" s="10">
        <f>(N7+N8+N9+N10)*$D$18</f>
        <v>0</v>
      </c>
      <c r="O18" s="10">
        <f>(O7+O8+O9+O10)*$D$18</f>
        <v>0</v>
      </c>
      <c r="P18" s="7">
        <f>SUM(N18:O18)</f>
        <v>0</v>
      </c>
      <c r="Q18" s="46">
        <f t="shared" si="5"/>
        <v>0</v>
      </c>
      <c r="R18" s="6"/>
      <c r="U18" s="44"/>
    </row>
    <row r="19" spans="1:21" x14ac:dyDescent="0.25">
      <c r="A19" s="25" t="s">
        <v>8</v>
      </c>
      <c r="B19" s="25"/>
      <c r="C19" s="28"/>
      <c r="D19" s="190">
        <v>0.13</v>
      </c>
      <c r="E19" s="10">
        <f>SUM(E11+E12)*$D$19</f>
        <v>0</v>
      </c>
      <c r="F19" s="10">
        <f>SUM(F11+F12)*$D$19</f>
        <v>0</v>
      </c>
      <c r="G19" s="7">
        <f>SUM(E19:F19)</f>
        <v>0</v>
      </c>
      <c r="H19" s="6"/>
      <c r="J19" s="25" t="s">
        <v>8</v>
      </c>
      <c r="K19" s="25"/>
      <c r="L19" s="28"/>
      <c r="M19" s="190">
        <v>0.13</v>
      </c>
      <c r="N19" s="10">
        <f>SUM(N11+N12)*$D$19</f>
        <v>0</v>
      </c>
      <c r="O19" s="10">
        <f>SUM(O11+O12)*$D$19</f>
        <v>0</v>
      </c>
      <c r="P19" s="7">
        <f>SUM(N19:O19)</f>
        <v>0</v>
      </c>
      <c r="Q19" s="46">
        <f t="shared" si="5"/>
        <v>0</v>
      </c>
      <c r="R19" s="6"/>
      <c r="U19" s="44"/>
    </row>
    <row r="20" spans="1:21" x14ac:dyDescent="0.25">
      <c r="A20" s="25" t="s">
        <v>9</v>
      </c>
      <c r="B20" s="25"/>
      <c r="C20" s="28"/>
      <c r="D20" s="11">
        <v>2.1999999999999999E-2</v>
      </c>
      <c r="E20" s="9">
        <f>E13*$D$20</f>
        <v>0</v>
      </c>
      <c r="F20" s="9">
        <f>F13*$D$20</f>
        <v>0</v>
      </c>
      <c r="G20" s="7">
        <f>SUM(E20:F20)</f>
        <v>0</v>
      </c>
      <c r="H20" s="6"/>
      <c r="J20" s="25" t="s">
        <v>9</v>
      </c>
      <c r="K20" s="25"/>
      <c r="L20" s="28"/>
      <c r="M20" s="11">
        <v>2.1999999999999999E-2</v>
      </c>
      <c r="N20" s="9">
        <f>N13*$D$20</f>
        <v>0</v>
      </c>
      <c r="O20" s="9">
        <f>O13*$D$20</f>
        <v>0</v>
      </c>
      <c r="P20" s="7">
        <f>SUM(N20:O20)</f>
        <v>0</v>
      </c>
      <c r="Q20" s="46">
        <f t="shared" si="5"/>
        <v>0</v>
      </c>
      <c r="R20" s="6"/>
      <c r="U20" s="44"/>
    </row>
    <row r="21" spans="1:21" x14ac:dyDescent="0.25">
      <c r="A21" s="23" t="s">
        <v>3</v>
      </c>
      <c r="B21" s="23"/>
      <c r="C21" s="27"/>
      <c r="E21" s="26">
        <f>SUM(E17:E20)</f>
        <v>0</v>
      </c>
      <c r="F21" s="29">
        <f>SUM(F17:F20)</f>
        <v>0</v>
      </c>
      <c r="G21" s="30">
        <f>SUM(G17:G20)</f>
        <v>0</v>
      </c>
      <c r="H21" s="29"/>
      <c r="J21" s="23" t="s">
        <v>3</v>
      </c>
      <c r="K21" s="23"/>
      <c r="L21" s="27"/>
      <c r="N21" s="26">
        <f>SUM(N17:N20)</f>
        <v>0</v>
      </c>
      <c r="O21" s="29">
        <f>SUM(O17:O20)</f>
        <v>0</v>
      </c>
      <c r="P21" s="30">
        <f>SUM(P17:P20)</f>
        <v>0</v>
      </c>
      <c r="Q21" s="46">
        <f t="shared" si="5"/>
        <v>0</v>
      </c>
      <c r="R21" s="29"/>
      <c r="U21" s="44"/>
    </row>
    <row r="22" spans="1:21" x14ac:dyDescent="0.25">
      <c r="A22" s="31" t="s">
        <v>30</v>
      </c>
      <c r="B22" s="31"/>
      <c r="C22" s="31"/>
      <c r="D22" s="12"/>
      <c r="E22" s="32">
        <f>E14+E21</f>
        <v>0</v>
      </c>
      <c r="F22" s="33">
        <f>F14+F21</f>
        <v>0</v>
      </c>
      <c r="G22" s="34">
        <f>G14+G21</f>
        <v>0</v>
      </c>
      <c r="H22" s="142"/>
      <c r="I22" s="35">
        <f>SUM(E22:F22)</f>
        <v>0</v>
      </c>
      <c r="J22" s="31" t="s">
        <v>30</v>
      </c>
      <c r="K22" s="31"/>
      <c r="L22" s="31"/>
      <c r="M22" s="12"/>
      <c r="N22" s="32">
        <f>N14+N21</f>
        <v>0</v>
      </c>
      <c r="O22" s="33">
        <f>O14+O21</f>
        <v>0</v>
      </c>
      <c r="P22" s="34">
        <f>P14+P21</f>
        <v>0</v>
      </c>
      <c r="Q22" s="34">
        <f t="shared" si="5"/>
        <v>0</v>
      </c>
      <c r="R22" s="142"/>
      <c r="S22" s="35">
        <f>SUM(N22:O22)</f>
        <v>0</v>
      </c>
      <c r="T22" s="35"/>
      <c r="U22" s="44"/>
    </row>
    <row r="23" spans="1:21" x14ac:dyDescent="0.25">
      <c r="A23" s="148"/>
      <c r="B23" s="148"/>
      <c r="C23" s="148"/>
      <c r="D23" s="149"/>
      <c r="E23" s="150"/>
      <c r="F23" s="142"/>
      <c r="G23" s="162"/>
      <c r="H23" s="142"/>
      <c r="I23" s="35"/>
      <c r="J23" s="148"/>
      <c r="K23" s="148"/>
      <c r="L23" s="148"/>
      <c r="M23" s="149"/>
      <c r="N23" s="150"/>
      <c r="O23" s="142"/>
      <c r="P23" s="162"/>
      <c r="Q23" s="38"/>
      <c r="R23" s="38"/>
      <c r="S23" s="35"/>
      <c r="T23" s="35"/>
      <c r="U23" s="44"/>
    </row>
    <row r="24" spans="1:21" x14ac:dyDescent="0.25">
      <c r="A24" s="23" t="s">
        <v>99</v>
      </c>
      <c r="D24" s="23"/>
      <c r="E24" s="26"/>
      <c r="F24" s="29"/>
      <c r="G24" s="30"/>
      <c r="H24" s="29"/>
      <c r="J24" s="23" t="s">
        <v>99</v>
      </c>
      <c r="M24" s="23"/>
      <c r="N24" s="26"/>
      <c r="O24" s="29"/>
      <c r="P24" s="30"/>
      <c r="Q24" s="46">
        <f t="shared" si="5"/>
        <v>0</v>
      </c>
      <c r="R24" s="6"/>
      <c r="U24" s="44"/>
    </row>
    <row r="25" spans="1:21" outlineLevel="1" x14ac:dyDescent="0.25">
      <c r="A25" s="182" t="s">
        <v>112</v>
      </c>
      <c r="B25" s="141"/>
      <c r="C25" s="141"/>
      <c r="D25" s="141"/>
      <c r="E25" s="26"/>
      <c r="F25" s="29"/>
      <c r="G25" s="7"/>
      <c r="H25" s="6"/>
      <c r="J25" s="182" t="s">
        <v>112</v>
      </c>
      <c r="K25" s="141"/>
      <c r="L25" s="141"/>
      <c r="M25" s="141"/>
      <c r="N25" s="26"/>
      <c r="O25" s="29"/>
      <c r="P25" s="7"/>
      <c r="Q25" s="46">
        <f t="shared" si="5"/>
        <v>0</v>
      </c>
      <c r="R25" s="6"/>
      <c r="U25" s="44"/>
    </row>
    <row r="26" spans="1:21" ht="60" customHeight="1" outlineLevel="1" x14ac:dyDescent="0.25">
      <c r="A26" s="67" t="s">
        <v>45</v>
      </c>
      <c r="B26" s="48" t="s">
        <v>104</v>
      </c>
      <c r="C26" s="48" t="s">
        <v>105</v>
      </c>
      <c r="D26" s="60" t="s">
        <v>40</v>
      </c>
      <c r="E26" s="49"/>
      <c r="F26" s="49"/>
      <c r="G26" s="7"/>
      <c r="H26" s="6"/>
      <c r="J26" s="67" t="s">
        <v>45</v>
      </c>
      <c r="K26" s="48" t="s">
        <v>104</v>
      </c>
      <c r="L26" s="48" t="s">
        <v>105</v>
      </c>
      <c r="M26" s="60" t="s">
        <v>40</v>
      </c>
      <c r="N26" s="49"/>
      <c r="O26" s="49"/>
      <c r="P26" s="7"/>
      <c r="Q26" s="46"/>
      <c r="R26" s="6"/>
      <c r="U26" s="44"/>
    </row>
    <row r="27" spans="1:21" ht="15.75" outlineLevel="1" x14ac:dyDescent="0.25">
      <c r="A27" s="54" t="s">
        <v>91</v>
      </c>
      <c r="B27" s="157">
        <v>0</v>
      </c>
      <c r="C27" s="50"/>
      <c r="D27" s="61">
        <f>B27</f>
        <v>0</v>
      </c>
      <c r="E27" s="49"/>
      <c r="F27" s="49"/>
      <c r="G27" s="7"/>
      <c r="H27" s="6"/>
      <c r="J27" s="54" t="s">
        <v>91</v>
      </c>
      <c r="K27" s="157">
        <v>0</v>
      </c>
      <c r="L27" s="50"/>
      <c r="M27" s="61">
        <f>K27</f>
        <v>0</v>
      </c>
      <c r="N27" s="49"/>
      <c r="O27" s="49"/>
      <c r="P27" s="7"/>
      <c r="Q27" s="46"/>
      <c r="R27" s="6"/>
      <c r="U27" s="44"/>
    </row>
    <row r="28" spans="1:21" ht="15.75" outlineLevel="1" x14ac:dyDescent="0.25">
      <c r="A28" s="55" t="s">
        <v>41</v>
      </c>
      <c r="B28" s="157">
        <v>0</v>
      </c>
      <c r="C28" s="156">
        <v>2</v>
      </c>
      <c r="D28" s="61">
        <f>B28*C28</f>
        <v>0</v>
      </c>
      <c r="E28" s="49"/>
      <c r="F28" s="49"/>
      <c r="G28" s="7"/>
      <c r="H28" s="6"/>
      <c r="J28" s="55" t="s">
        <v>41</v>
      </c>
      <c r="K28" s="157">
        <v>0</v>
      </c>
      <c r="L28" s="156">
        <v>2</v>
      </c>
      <c r="M28" s="61">
        <f>K28*L28</f>
        <v>0</v>
      </c>
      <c r="N28" s="49"/>
      <c r="O28" s="49"/>
      <c r="P28" s="7"/>
      <c r="Q28" s="46"/>
      <c r="R28" s="6"/>
      <c r="U28" s="44"/>
    </row>
    <row r="29" spans="1:21" ht="15.75" outlineLevel="1" x14ac:dyDescent="0.25">
      <c r="A29" s="55" t="s">
        <v>42</v>
      </c>
      <c r="B29" s="157">
        <v>0</v>
      </c>
      <c r="C29" s="156">
        <v>3</v>
      </c>
      <c r="D29" s="61">
        <f>B29*C29</f>
        <v>0</v>
      </c>
      <c r="E29" s="49"/>
      <c r="F29" s="49"/>
      <c r="G29" s="7"/>
      <c r="H29" s="6"/>
      <c r="J29" s="55" t="s">
        <v>42</v>
      </c>
      <c r="K29" s="157">
        <v>0</v>
      </c>
      <c r="L29" s="156">
        <v>3</v>
      </c>
      <c r="M29" s="61">
        <f>K29*L29</f>
        <v>0</v>
      </c>
      <c r="N29" s="49"/>
      <c r="O29" s="49"/>
      <c r="P29" s="7"/>
      <c r="Q29" s="46"/>
      <c r="R29" s="6"/>
      <c r="U29" s="44"/>
    </row>
    <row r="30" spans="1:21" ht="15.75" outlineLevel="1" x14ac:dyDescent="0.25">
      <c r="A30" s="54" t="s">
        <v>43</v>
      </c>
      <c r="B30" s="157">
        <v>0</v>
      </c>
      <c r="C30" s="156">
        <v>4</v>
      </c>
      <c r="D30" s="61">
        <f>B30*C30</f>
        <v>0</v>
      </c>
      <c r="E30" s="49"/>
      <c r="F30" s="49"/>
      <c r="G30" s="7"/>
      <c r="H30" s="6"/>
      <c r="J30" s="54" t="s">
        <v>43</v>
      </c>
      <c r="K30" s="157">
        <v>0</v>
      </c>
      <c r="L30" s="156">
        <v>4</v>
      </c>
      <c r="M30" s="61">
        <f>K30*L30</f>
        <v>0</v>
      </c>
      <c r="N30" s="49"/>
      <c r="O30" s="49"/>
      <c r="P30" s="7"/>
      <c r="Q30" s="46"/>
      <c r="R30" s="6"/>
      <c r="U30" s="44"/>
    </row>
    <row r="31" spans="1:21" ht="15.75" outlineLevel="1" x14ac:dyDescent="0.25">
      <c r="A31" s="56" t="s">
        <v>92</v>
      </c>
      <c r="B31" s="203">
        <v>4.4999999999999998E-2</v>
      </c>
      <c r="C31" s="204">
        <v>0</v>
      </c>
      <c r="D31" s="62">
        <f>B31*C31</f>
        <v>0</v>
      </c>
      <c r="E31" s="51"/>
      <c r="F31" s="51"/>
      <c r="G31" s="7"/>
      <c r="H31" s="6"/>
      <c r="J31" s="56" t="s">
        <v>92</v>
      </c>
      <c r="K31" s="203">
        <v>4.4999999999999998E-2</v>
      </c>
      <c r="L31" s="204">
        <v>0</v>
      </c>
      <c r="M31" s="62">
        <f>K31*L31</f>
        <v>0</v>
      </c>
      <c r="N31" s="51"/>
      <c r="O31" s="51"/>
      <c r="P31" s="7"/>
      <c r="Q31" s="46"/>
      <c r="R31" s="6"/>
      <c r="U31" s="44"/>
    </row>
    <row r="32" spans="1:21" outlineLevel="1" x14ac:dyDescent="0.25">
      <c r="A32" s="57" t="s">
        <v>44</v>
      </c>
      <c r="B32" s="52">
        <f>SUM(B27:B31)</f>
        <v>4.4999999999999998E-2</v>
      </c>
      <c r="C32" s="52"/>
      <c r="D32" s="63">
        <f>SUM(D27:D31)</f>
        <v>0</v>
      </c>
      <c r="E32" s="53"/>
      <c r="F32"/>
      <c r="G32" s="7"/>
      <c r="H32" s="6"/>
      <c r="J32" s="57" t="s">
        <v>44</v>
      </c>
      <c r="K32" s="52">
        <f>SUM(K27:K31)</f>
        <v>4.4999999999999998E-2</v>
      </c>
      <c r="L32" s="52"/>
      <c r="M32" s="63">
        <f>SUM(M27:M31)</f>
        <v>0</v>
      </c>
      <c r="N32" s="53"/>
      <c r="O32"/>
      <c r="P32" s="7"/>
      <c r="Q32" s="46"/>
      <c r="R32" s="6"/>
      <c r="U32" s="44"/>
    </row>
    <row r="33" spans="1:21" ht="15.75" outlineLevel="1" x14ac:dyDescent="0.25">
      <c r="A33" s="25"/>
      <c r="B33" s="23"/>
      <c r="C33" s="23" t="s">
        <v>20</v>
      </c>
      <c r="D33" s="115">
        <v>0</v>
      </c>
      <c r="E33" s="29"/>
      <c r="F33" s="29"/>
      <c r="G33" s="7"/>
      <c r="H33" s="6"/>
      <c r="J33" s="25"/>
      <c r="K33" s="23"/>
      <c r="L33" s="23" t="s">
        <v>20</v>
      </c>
      <c r="M33" s="115">
        <v>0</v>
      </c>
      <c r="N33" s="29"/>
      <c r="O33" s="29"/>
      <c r="P33" s="7"/>
      <c r="Q33" s="46"/>
      <c r="R33" s="6"/>
      <c r="U33" s="44"/>
    </row>
    <row r="34" spans="1:21" ht="18.95" customHeight="1" outlineLevel="1" x14ac:dyDescent="0.25">
      <c r="B34" s="58"/>
      <c r="C34" s="112" t="s">
        <v>108</v>
      </c>
      <c r="D34" s="116">
        <v>0</v>
      </c>
      <c r="E34" s="26"/>
      <c r="F34" s="29"/>
      <c r="G34" s="7"/>
      <c r="H34" s="6"/>
      <c r="K34" s="58"/>
      <c r="L34" s="112" t="s">
        <v>108</v>
      </c>
      <c r="M34" s="116">
        <v>0</v>
      </c>
      <c r="N34" s="26"/>
      <c r="O34" s="29"/>
      <c r="P34" s="7"/>
      <c r="Q34" s="46">
        <f>SUM(G34+P34)</f>
        <v>0</v>
      </c>
      <c r="R34" s="6"/>
      <c r="U34" s="44"/>
    </row>
    <row r="35" spans="1:21" outlineLevel="1" x14ac:dyDescent="0.25">
      <c r="A35" s="25"/>
      <c r="C35" s="66" t="s">
        <v>46</v>
      </c>
      <c r="D35" s="59">
        <f>D32*D33*D34</f>
        <v>0</v>
      </c>
      <c r="E35" s="64">
        <f>D35</f>
        <v>0</v>
      </c>
      <c r="F35" s="65">
        <f>E35</f>
        <v>0</v>
      </c>
      <c r="G35" s="7">
        <f>SUM(E35:F35)</f>
        <v>0</v>
      </c>
      <c r="H35" s="6"/>
      <c r="J35" s="25"/>
      <c r="L35" s="66" t="s">
        <v>46</v>
      </c>
      <c r="M35" s="59">
        <f>M32*M33*M34</f>
        <v>0</v>
      </c>
      <c r="N35" s="64">
        <f>M35</f>
        <v>0</v>
      </c>
      <c r="O35" s="65">
        <f>N35</f>
        <v>0</v>
      </c>
      <c r="P35" s="7">
        <f>SUM(N35:O35)</f>
        <v>0</v>
      </c>
      <c r="Q35" s="46"/>
      <c r="R35" s="6"/>
      <c r="U35" s="44"/>
    </row>
    <row r="36" spans="1:21" outlineLevel="1" x14ac:dyDescent="0.25">
      <c r="A36" s="25"/>
      <c r="B36" s="23"/>
      <c r="C36" s="23"/>
      <c r="E36" s="64"/>
      <c r="F36" s="65"/>
      <c r="G36" s="7"/>
      <c r="H36" s="6"/>
      <c r="J36" s="25"/>
      <c r="K36" s="23"/>
      <c r="L36" s="23"/>
      <c r="N36" s="64"/>
      <c r="O36" s="65"/>
      <c r="P36" s="7"/>
      <c r="Q36" s="46"/>
      <c r="R36" s="6"/>
      <c r="U36" s="44"/>
    </row>
    <row r="37" spans="1:21" outlineLevel="1" x14ac:dyDescent="0.25">
      <c r="A37" s="182" t="s">
        <v>47</v>
      </c>
      <c r="B37" s="183"/>
      <c r="C37" s="183"/>
      <c r="D37" s="141"/>
      <c r="E37" s="196"/>
      <c r="F37" s="65"/>
      <c r="G37" s="7"/>
      <c r="H37" s="6"/>
      <c r="J37" s="182" t="s">
        <v>47</v>
      </c>
      <c r="K37" s="183"/>
      <c r="L37" s="183"/>
      <c r="M37" s="141"/>
      <c r="N37" s="196"/>
      <c r="O37" s="65"/>
      <c r="P37" s="7"/>
      <c r="Q37" s="46"/>
      <c r="R37" s="6"/>
      <c r="U37" s="44"/>
    </row>
    <row r="38" spans="1:21" ht="60" customHeight="1" outlineLevel="1" x14ac:dyDescent="0.25">
      <c r="A38" s="67" t="s">
        <v>45</v>
      </c>
      <c r="B38" s="48" t="s">
        <v>104</v>
      </c>
      <c r="C38" s="48" t="s">
        <v>105</v>
      </c>
      <c r="D38" s="60" t="s">
        <v>40</v>
      </c>
      <c r="E38" s="49"/>
      <c r="F38" s="49"/>
      <c r="G38" s="7"/>
      <c r="H38" s="6"/>
      <c r="J38" s="67" t="s">
        <v>45</v>
      </c>
      <c r="K38" s="48" t="s">
        <v>104</v>
      </c>
      <c r="L38" s="48" t="s">
        <v>105</v>
      </c>
      <c r="M38" s="60" t="s">
        <v>40</v>
      </c>
      <c r="N38" s="49"/>
      <c r="O38" s="49"/>
      <c r="P38" s="7"/>
      <c r="Q38" s="46"/>
      <c r="R38" s="6"/>
      <c r="U38" s="44"/>
    </row>
    <row r="39" spans="1:21" ht="15.75" outlineLevel="1" x14ac:dyDescent="0.25">
      <c r="A39" s="54" t="s">
        <v>94</v>
      </c>
      <c r="B39" s="157">
        <v>0</v>
      </c>
      <c r="C39" s="50"/>
      <c r="D39" s="61">
        <f>B39</f>
        <v>0</v>
      </c>
      <c r="E39" s="49"/>
      <c r="F39" s="49"/>
      <c r="G39" s="7"/>
      <c r="H39" s="6"/>
      <c r="J39" s="54" t="s">
        <v>94</v>
      </c>
      <c r="K39" s="157">
        <v>0</v>
      </c>
      <c r="L39" s="50"/>
      <c r="M39" s="61">
        <f>K39</f>
        <v>0</v>
      </c>
      <c r="N39" s="49"/>
      <c r="O39" s="49"/>
      <c r="P39" s="7"/>
      <c r="Q39" s="46"/>
      <c r="R39" s="6"/>
      <c r="U39" s="44"/>
    </row>
    <row r="40" spans="1:21" ht="15.75" outlineLevel="1" x14ac:dyDescent="0.25">
      <c r="A40" s="55" t="s">
        <v>41</v>
      </c>
      <c r="B40" s="157">
        <v>0</v>
      </c>
      <c r="C40" s="205">
        <v>0</v>
      </c>
      <c r="D40" s="61">
        <f>B40*C40</f>
        <v>0</v>
      </c>
      <c r="E40" s="49"/>
      <c r="F40" s="49"/>
      <c r="G40" s="7"/>
      <c r="H40" s="6"/>
      <c r="J40" s="55" t="s">
        <v>41</v>
      </c>
      <c r="K40" s="157">
        <v>0</v>
      </c>
      <c r="L40" s="205">
        <v>0</v>
      </c>
      <c r="M40" s="61">
        <f>K40*L40</f>
        <v>0</v>
      </c>
      <c r="N40" s="49"/>
      <c r="O40" s="49"/>
      <c r="P40" s="7"/>
      <c r="Q40" s="46"/>
      <c r="R40" s="6"/>
      <c r="U40" s="44"/>
    </row>
    <row r="41" spans="1:21" ht="15.75" outlineLevel="1" x14ac:dyDescent="0.25">
      <c r="A41" s="55" t="s">
        <v>42</v>
      </c>
      <c r="B41" s="206">
        <v>49</v>
      </c>
      <c r="C41" s="205">
        <v>0</v>
      </c>
      <c r="D41" s="61">
        <f>B41*C41</f>
        <v>0</v>
      </c>
      <c r="E41" s="49"/>
      <c r="F41" s="49"/>
      <c r="G41" s="7"/>
      <c r="H41" s="6"/>
      <c r="J41" s="55" t="s">
        <v>42</v>
      </c>
      <c r="K41" s="206">
        <v>49</v>
      </c>
      <c r="L41" s="205">
        <v>0</v>
      </c>
      <c r="M41" s="61">
        <f>K41*L41</f>
        <v>0</v>
      </c>
      <c r="N41" s="49"/>
      <c r="O41" s="49"/>
      <c r="P41" s="7"/>
      <c r="Q41" s="46"/>
      <c r="R41" s="6"/>
      <c r="U41" s="44"/>
    </row>
    <row r="42" spans="1:21" ht="15.75" outlineLevel="1" x14ac:dyDescent="0.25">
      <c r="A42" s="54" t="s">
        <v>43</v>
      </c>
      <c r="B42" s="157">
        <v>0</v>
      </c>
      <c r="C42" s="205">
        <v>0</v>
      </c>
      <c r="D42" s="61">
        <f>B42*C42</f>
        <v>0</v>
      </c>
      <c r="E42" s="49"/>
      <c r="F42" s="49"/>
      <c r="G42" s="7"/>
      <c r="H42" s="6"/>
      <c r="J42" s="54" t="s">
        <v>43</v>
      </c>
      <c r="K42" s="157">
        <v>0</v>
      </c>
      <c r="L42" s="205">
        <v>0</v>
      </c>
      <c r="M42" s="61">
        <f>K42*L42</f>
        <v>0</v>
      </c>
      <c r="N42" s="49"/>
      <c r="O42" s="49"/>
      <c r="P42" s="7"/>
      <c r="Q42" s="46"/>
      <c r="R42" s="6"/>
      <c r="U42" s="44"/>
    </row>
    <row r="43" spans="1:21" ht="15.75" outlineLevel="1" x14ac:dyDescent="0.25">
      <c r="A43" s="56" t="s">
        <v>95</v>
      </c>
      <c r="B43" s="203">
        <v>4.4999999999999998E-2</v>
      </c>
      <c r="C43" s="204">
        <v>0</v>
      </c>
      <c r="D43" s="62">
        <f>B43*C43</f>
        <v>0</v>
      </c>
      <c r="E43" s="51"/>
      <c r="F43" s="51"/>
      <c r="G43" s="7"/>
      <c r="H43" s="6"/>
      <c r="J43" s="56" t="s">
        <v>95</v>
      </c>
      <c r="K43" s="203">
        <v>4.4999999999999998E-2</v>
      </c>
      <c r="L43" s="204">
        <v>0</v>
      </c>
      <c r="M43" s="62">
        <f>K43*L43</f>
        <v>0</v>
      </c>
      <c r="N43" s="51"/>
      <c r="O43" s="51"/>
      <c r="P43" s="7"/>
      <c r="Q43" s="46"/>
      <c r="R43" s="6"/>
      <c r="U43" s="44"/>
    </row>
    <row r="44" spans="1:21" outlineLevel="1" x14ac:dyDescent="0.25">
      <c r="A44" s="57" t="s">
        <v>44</v>
      </c>
      <c r="B44" s="52">
        <f>SUM(B39:B43)</f>
        <v>49.045000000000002</v>
      </c>
      <c r="C44" s="52"/>
      <c r="D44" s="63">
        <f>SUM(D39:D43)</f>
        <v>0</v>
      </c>
      <c r="E44" s="53"/>
      <c r="F44"/>
      <c r="G44" s="7"/>
      <c r="H44" s="6"/>
      <c r="J44" s="57" t="s">
        <v>44</v>
      </c>
      <c r="K44" s="52">
        <f>SUM(K39:K43)</f>
        <v>49.045000000000002</v>
      </c>
      <c r="L44" s="52"/>
      <c r="M44" s="63">
        <f>SUM(M39:M43)</f>
        <v>0</v>
      </c>
      <c r="N44" s="53"/>
      <c r="O44"/>
      <c r="P44" s="7"/>
      <c r="Q44" s="46"/>
      <c r="R44" s="6"/>
      <c r="U44" s="44"/>
    </row>
    <row r="45" spans="1:21" ht="15.75" outlineLevel="1" x14ac:dyDescent="0.25">
      <c r="A45" s="25"/>
      <c r="B45" s="23"/>
      <c r="C45" s="23" t="s">
        <v>20</v>
      </c>
      <c r="D45" s="115">
        <v>0</v>
      </c>
      <c r="E45" s="29"/>
      <c r="F45" s="29"/>
      <c r="G45" s="7"/>
      <c r="H45" s="6"/>
      <c r="J45" s="25"/>
      <c r="K45" s="23"/>
      <c r="L45" s="23" t="s">
        <v>20</v>
      </c>
      <c r="M45" s="115">
        <v>0</v>
      </c>
      <c r="N45" s="29"/>
      <c r="O45" s="29"/>
      <c r="P45" s="7"/>
      <c r="Q45" s="46"/>
      <c r="R45" s="6"/>
      <c r="U45" s="44"/>
    </row>
    <row r="46" spans="1:21" ht="15.75" outlineLevel="1" x14ac:dyDescent="0.25">
      <c r="B46" s="58"/>
      <c r="C46" s="58" t="s">
        <v>108</v>
      </c>
      <c r="D46" s="116">
        <v>0</v>
      </c>
      <c r="E46" s="26"/>
      <c r="F46" s="29"/>
      <c r="G46" s="7"/>
      <c r="H46" s="6"/>
      <c r="K46" s="58"/>
      <c r="L46" s="58" t="s">
        <v>108</v>
      </c>
      <c r="M46" s="116">
        <v>0</v>
      </c>
      <c r="N46" s="26"/>
      <c r="O46" s="29"/>
      <c r="P46" s="7"/>
      <c r="Q46" s="46"/>
      <c r="R46" s="6"/>
      <c r="U46" s="44"/>
    </row>
    <row r="47" spans="1:21" outlineLevel="1" x14ac:dyDescent="0.25">
      <c r="A47" s="25"/>
      <c r="C47" s="66" t="s">
        <v>48</v>
      </c>
      <c r="D47" s="59">
        <f>D44*D45*D46</f>
        <v>0</v>
      </c>
      <c r="E47" s="64">
        <f>D47</f>
        <v>0</v>
      </c>
      <c r="F47" s="65">
        <f>E47</f>
        <v>0</v>
      </c>
      <c r="G47" s="7">
        <f>SUM(E47:F47)</f>
        <v>0</v>
      </c>
      <c r="H47" s="6"/>
      <c r="J47" s="25"/>
      <c r="L47" s="66" t="s">
        <v>48</v>
      </c>
      <c r="M47" s="59">
        <f>M44*M45*M46</f>
        <v>0</v>
      </c>
      <c r="N47" s="64">
        <f>M47</f>
        <v>0</v>
      </c>
      <c r="O47" s="65">
        <f>N47</f>
        <v>0</v>
      </c>
      <c r="P47" s="7">
        <f>SUM(N47:O47)</f>
        <v>0</v>
      </c>
      <c r="Q47" s="46"/>
      <c r="R47" s="6"/>
      <c r="U47" s="44"/>
    </row>
    <row r="48" spans="1:21" outlineLevel="1" x14ac:dyDescent="0.25">
      <c r="A48" s="25"/>
      <c r="C48" s="66"/>
      <c r="D48" s="59"/>
      <c r="E48" s="64"/>
      <c r="F48" s="65"/>
      <c r="G48" s="7"/>
      <c r="H48" s="6"/>
      <c r="J48" s="25"/>
      <c r="L48" s="66"/>
      <c r="M48" s="59"/>
      <c r="N48" s="64"/>
      <c r="O48" s="65"/>
      <c r="P48" s="7"/>
      <c r="Q48" s="46"/>
      <c r="R48" s="6"/>
      <c r="U48" s="44"/>
    </row>
    <row r="49" spans="1:21" outlineLevel="1" x14ac:dyDescent="0.25">
      <c r="A49" s="182" t="s">
        <v>111</v>
      </c>
      <c r="B49" s="183"/>
      <c r="C49" s="183"/>
      <c r="D49" s="141"/>
      <c r="E49" s="196"/>
      <c r="F49" s="65"/>
      <c r="G49" s="7"/>
      <c r="H49" s="6"/>
      <c r="J49" s="182" t="s">
        <v>111</v>
      </c>
      <c r="K49" s="183"/>
      <c r="L49" s="183"/>
      <c r="M49" s="141"/>
      <c r="N49" s="196"/>
      <c r="O49" s="65"/>
      <c r="P49" s="7"/>
      <c r="Q49" s="46"/>
      <c r="R49" s="6"/>
      <c r="U49" s="44"/>
    </row>
    <row r="50" spans="1:21" ht="45" outlineLevel="1" x14ac:dyDescent="0.25">
      <c r="A50" s="67" t="s">
        <v>45</v>
      </c>
      <c r="B50" s="48" t="s">
        <v>104</v>
      </c>
      <c r="C50" s="48" t="s">
        <v>105</v>
      </c>
      <c r="D50" s="60" t="s">
        <v>40</v>
      </c>
      <c r="E50" s="49"/>
      <c r="F50" s="49"/>
      <c r="G50" s="7"/>
      <c r="H50" s="6"/>
      <c r="J50" s="67" t="s">
        <v>45</v>
      </c>
      <c r="K50" s="48" t="s">
        <v>104</v>
      </c>
      <c r="L50" s="48" t="s">
        <v>105</v>
      </c>
      <c r="M50" s="60" t="s">
        <v>40</v>
      </c>
      <c r="N50" s="49"/>
      <c r="O50" s="49"/>
      <c r="P50" s="7"/>
      <c r="Q50" s="46"/>
      <c r="R50" s="6"/>
      <c r="U50" s="44"/>
    </row>
    <row r="51" spans="1:21" ht="15.75" outlineLevel="1" x14ac:dyDescent="0.25">
      <c r="A51" s="54" t="s">
        <v>94</v>
      </c>
      <c r="B51" s="157">
        <v>0</v>
      </c>
      <c r="C51" s="50"/>
      <c r="D51" s="61">
        <f>B51</f>
        <v>0</v>
      </c>
      <c r="E51" s="49"/>
      <c r="F51" s="49"/>
      <c r="G51" s="7"/>
      <c r="H51" s="6"/>
      <c r="J51" s="54" t="s">
        <v>94</v>
      </c>
      <c r="K51" s="157">
        <v>0</v>
      </c>
      <c r="L51" s="50"/>
      <c r="M51" s="61">
        <f>K51</f>
        <v>0</v>
      </c>
      <c r="N51" s="49"/>
      <c r="O51" s="49"/>
      <c r="P51" s="7"/>
      <c r="Q51" s="46"/>
      <c r="R51" s="6"/>
      <c r="U51" s="44"/>
    </row>
    <row r="52" spans="1:21" ht="15.75" outlineLevel="1" x14ac:dyDescent="0.25">
      <c r="A52" s="55" t="s">
        <v>41</v>
      </c>
      <c r="B52" s="157">
        <v>0</v>
      </c>
      <c r="C52" s="205">
        <v>0</v>
      </c>
      <c r="D52" s="61">
        <f>B52*C52</f>
        <v>0</v>
      </c>
      <c r="E52" s="49"/>
      <c r="F52" s="49"/>
      <c r="G52" s="7"/>
      <c r="H52" s="6"/>
      <c r="J52" s="55" t="s">
        <v>41</v>
      </c>
      <c r="K52" s="157">
        <v>0</v>
      </c>
      <c r="L52" s="205">
        <v>0</v>
      </c>
      <c r="M52" s="61">
        <f>K52*L52</f>
        <v>0</v>
      </c>
      <c r="N52" s="49"/>
      <c r="O52" s="49"/>
      <c r="P52" s="7"/>
      <c r="Q52" s="46"/>
      <c r="R52" s="6"/>
      <c r="U52" s="44"/>
    </row>
    <row r="53" spans="1:21" ht="15.75" outlineLevel="1" x14ac:dyDescent="0.25">
      <c r="A53" s="55" t="s">
        <v>42</v>
      </c>
      <c r="B53" s="206">
        <v>49</v>
      </c>
      <c r="C53" s="205">
        <v>0</v>
      </c>
      <c r="D53" s="61">
        <f>B53*C53</f>
        <v>0</v>
      </c>
      <c r="E53" s="49"/>
      <c r="F53" s="49"/>
      <c r="G53" s="7"/>
      <c r="H53" s="6"/>
      <c r="J53" s="55" t="s">
        <v>42</v>
      </c>
      <c r="K53" s="206">
        <v>49</v>
      </c>
      <c r="L53" s="205">
        <v>0</v>
      </c>
      <c r="M53" s="61">
        <f>K53*L53</f>
        <v>0</v>
      </c>
      <c r="N53" s="49"/>
      <c r="O53" s="49"/>
      <c r="P53" s="7"/>
      <c r="Q53" s="46"/>
      <c r="R53" s="6"/>
      <c r="U53" s="44"/>
    </row>
    <row r="54" spans="1:21" ht="15.75" outlineLevel="1" x14ac:dyDescent="0.25">
      <c r="A54" s="54" t="s">
        <v>43</v>
      </c>
      <c r="B54" s="157">
        <v>0</v>
      </c>
      <c r="C54" s="205">
        <v>0</v>
      </c>
      <c r="D54" s="61">
        <f>B54*C54</f>
        <v>0</v>
      </c>
      <c r="E54" s="49"/>
      <c r="F54" s="49"/>
      <c r="G54" s="7"/>
      <c r="H54" s="6"/>
      <c r="J54" s="54" t="s">
        <v>43</v>
      </c>
      <c r="K54" s="157">
        <v>0</v>
      </c>
      <c r="L54" s="205">
        <v>0</v>
      </c>
      <c r="M54" s="61">
        <f>K54*L54</f>
        <v>0</v>
      </c>
      <c r="N54" s="49"/>
      <c r="O54" s="49"/>
      <c r="P54" s="7"/>
      <c r="Q54" s="46"/>
      <c r="R54" s="6"/>
      <c r="U54" s="44"/>
    </row>
    <row r="55" spans="1:21" ht="15.75" outlineLevel="1" x14ac:dyDescent="0.25">
      <c r="A55" s="56" t="s">
        <v>95</v>
      </c>
      <c r="B55" s="203">
        <v>4.4999999999999998E-2</v>
      </c>
      <c r="C55" s="204">
        <v>0</v>
      </c>
      <c r="D55" s="62">
        <f>B55*C55</f>
        <v>0</v>
      </c>
      <c r="E55" s="51"/>
      <c r="F55" s="51"/>
      <c r="G55" s="7"/>
      <c r="H55" s="6"/>
      <c r="J55" s="56" t="s">
        <v>95</v>
      </c>
      <c r="K55" s="203">
        <v>4.4999999999999998E-2</v>
      </c>
      <c r="L55" s="204">
        <v>0</v>
      </c>
      <c r="M55" s="62">
        <f>K55*L55</f>
        <v>0</v>
      </c>
      <c r="N55" s="51"/>
      <c r="O55" s="51"/>
      <c r="P55" s="7"/>
      <c r="Q55" s="46"/>
      <c r="R55" s="6"/>
      <c r="U55" s="44"/>
    </row>
    <row r="56" spans="1:21" outlineLevel="1" x14ac:dyDescent="0.25">
      <c r="A56" s="57" t="s">
        <v>44</v>
      </c>
      <c r="B56" s="52">
        <f>SUM(B51:B55)</f>
        <v>49.045000000000002</v>
      </c>
      <c r="C56" s="52"/>
      <c r="D56" s="63">
        <f>SUM(D51:D55)</f>
        <v>0</v>
      </c>
      <c r="E56" s="53"/>
      <c r="F56"/>
      <c r="G56" s="7"/>
      <c r="H56" s="6"/>
      <c r="J56" s="57" t="s">
        <v>44</v>
      </c>
      <c r="K56" s="52">
        <f>SUM(K51:K55)</f>
        <v>49.045000000000002</v>
      </c>
      <c r="L56" s="52"/>
      <c r="M56" s="63">
        <f>SUM(M51:M55)</f>
        <v>0</v>
      </c>
      <c r="N56" s="53"/>
      <c r="O56"/>
      <c r="P56" s="7"/>
      <c r="Q56" s="46"/>
      <c r="R56" s="6"/>
      <c r="U56" s="44"/>
    </row>
    <row r="57" spans="1:21" ht="15.75" outlineLevel="1" x14ac:dyDescent="0.25">
      <c r="A57" s="25"/>
      <c r="B57" s="23"/>
      <c r="C57" s="23" t="s">
        <v>20</v>
      </c>
      <c r="D57" s="115">
        <v>0</v>
      </c>
      <c r="E57" s="29"/>
      <c r="F57" s="29"/>
      <c r="G57" s="7"/>
      <c r="H57" s="6"/>
      <c r="J57" s="25"/>
      <c r="K57" s="23"/>
      <c r="L57" s="23" t="s">
        <v>20</v>
      </c>
      <c r="M57" s="115">
        <v>0</v>
      </c>
      <c r="N57" s="29"/>
      <c r="O57" s="29"/>
      <c r="P57" s="7"/>
      <c r="Q57" s="46"/>
      <c r="R57" s="6"/>
      <c r="U57" s="44"/>
    </row>
    <row r="58" spans="1:21" ht="15.75" outlineLevel="1" x14ac:dyDescent="0.25">
      <c r="B58" s="58"/>
      <c r="C58" s="58" t="s">
        <v>108</v>
      </c>
      <c r="D58" s="116">
        <v>0</v>
      </c>
      <c r="E58" s="26"/>
      <c r="F58" s="29"/>
      <c r="G58" s="7"/>
      <c r="H58" s="6"/>
      <c r="K58" s="58"/>
      <c r="L58" s="58" t="s">
        <v>108</v>
      </c>
      <c r="M58" s="116">
        <v>0</v>
      </c>
      <c r="N58" s="26"/>
      <c r="O58" s="29"/>
      <c r="P58" s="7"/>
      <c r="Q58" s="46"/>
      <c r="R58" s="6"/>
      <c r="U58" s="44"/>
    </row>
    <row r="59" spans="1:21" outlineLevel="1" x14ac:dyDescent="0.25">
      <c r="A59" s="25"/>
      <c r="C59" s="66" t="s">
        <v>48</v>
      </c>
      <c r="D59" s="59">
        <f>D56*D57*D58</f>
        <v>0</v>
      </c>
      <c r="E59" s="64">
        <f>D59</f>
        <v>0</v>
      </c>
      <c r="F59" s="65">
        <f>E59</f>
        <v>0</v>
      </c>
      <c r="G59" s="7">
        <f>SUM(E59:F59)</f>
        <v>0</v>
      </c>
      <c r="H59" s="6"/>
      <c r="J59" s="25"/>
      <c r="L59" s="66" t="s">
        <v>48</v>
      </c>
      <c r="M59" s="59">
        <f>M56*M57*M58</f>
        <v>0</v>
      </c>
      <c r="N59" s="64">
        <f>M59</f>
        <v>0</v>
      </c>
      <c r="O59" s="65">
        <f>N59</f>
        <v>0</v>
      </c>
      <c r="P59" s="7">
        <f>SUM(N59:O59)</f>
        <v>0</v>
      </c>
      <c r="Q59" s="46"/>
      <c r="R59" s="6"/>
      <c r="U59" s="44"/>
    </row>
    <row r="60" spans="1:21" outlineLevel="1" x14ac:dyDescent="0.25">
      <c r="A60" s="25"/>
      <c r="B60" s="23"/>
      <c r="C60" s="23"/>
      <c r="E60" s="64"/>
      <c r="F60" s="65"/>
      <c r="G60" s="7"/>
      <c r="H60" s="6"/>
      <c r="J60" s="25"/>
      <c r="K60" s="23"/>
      <c r="L60" s="23"/>
      <c r="N60" s="64"/>
      <c r="O60" s="65"/>
      <c r="P60" s="7"/>
      <c r="Q60" s="46"/>
      <c r="R60" s="6"/>
      <c r="U60" s="44"/>
    </row>
    <row r="61" spans="1:21" x14ac:dyDescent="0.25">
      <c r="A61" s="225" t="s">
        <v>28</v>
      </c>
      <c r="B61" s="225"/>
      <c r="C61" s="225"/>
      <c r="D61" s="226"/>
      <c r="E61" s="32">
        <f>SUM(E25:E60)</f>
        <v>0</v>
      </c>
      <c r="F61" s="32">
        <f>SUM(F25:F60)</f>
        <v>0</v>
      </c>
      <c r="G61" s="171">
        <f>SUM(G25:G60)</f>
        <v>0</v>
      </c>
      <c r="H61" s="152"/>
      <c r="I61" s="1">
        <f>SUM(E61:F61)</f>
        <v>0</v>
      </c>
      <c r="J61" s="225" t="s">
        <v>28</v>
      </c>
      <c r="K61" s="225"/>
      <c r="L61" s="225"/>
      <c r="M61" s="226"/>
      <c r="N61" s="32">
        <f>SUM(N25:N60)</f>
        <v>0</v>
      </c>
      <c r="O61" s="32">
        <f>SUM(O25:O60)</f>
        <v>0</v>
      </c>
      <c r="P61" s="171">
        <f>SUM(P25:P60)</f>
        <v>0</v>
      </c>
      <c r="Q61" s="32">
        <f>SUM(G61+P61)</f>
        <v>0</v>
      </c>
      <c r="R61" s="38"/>
      <c r="S61" s="1">
        <f>SUM(N61:O61)</f>
        <v>0</v>
      </c>
      <c r="T61" s="1"/>
      <c r="U61" s="44"/>
    </row>
    <row r="62" spans="1:21" x14ac:dyDescent="0.25">
      <c r="A62" s="148"/>
      <c r="B62" s="148"/>
      <c r="C62" s="148"/>
      <c r="D62" s="149"/>
      <c r="E62" s="150"/>
      <c r="F62" s="142"/>
      <c r="G62" s="162"/>
      <c r="H62" s="142"/>
      <c r="I62" s="1"/>
      <c r="J62" s="148"/>
      <c r="K62" s="148"/>
      <c r="L62" s="148"/>
      <c r="M62" s="149"/>
      <c r="N62" s="150"/>
      <c r="O62" s="142"/>
      <c r="P62" s="162"/>
      <c r="Q62" s="38"/>
      <c r="R62" s="38"/>
      <c r="S62" s="1"/>
      <c r="T62" s="1"/>
      <c r="U62" s="44"/>
    </row>
    <row r="63" spans="1:21" x14ac:dyDescent="0.25">
      <c r="A63" s="148" t="s">
        <v>98</v>
      </c>
      <c r="C63" s="154" t="s">
        <v>103</v>
      </c>
      <c r="D63" s="149"/>
      <c r="E63" s="150"/>
      <c r="F63" s="142"/>
      <c r="G63" s="162"/>
      <c r="H63" s="142"/>
      <c r="I63" s="1"/>
      <c r="J63" s="148" t="s">
        <v>98</v>
      </c>
      <c r="L63" s="154" t="s">
        <v>103</v>
      </c>
      <c r="M63" s="149"/>
      <c r="N63" s="150"/>
      <c r="O63" s="142"/>
      <c r="P63" s="162"/>
      <c r="Q63" s="38"/>
      <c r="R63" s="38"/>
      <c r="S63" s="1"/>
      <c r="T63" s="1"/>
      <c r="U63" s="44"/>
    </row>
    <row r="64" spans="1:21" x14ac:dyDescent="0.25">
      <c r="A64" s="208" t="s">
        <v>119</v>
      </c>
      <c r="B64" s="186"/>
      <c r="C64" s="159">
        <v>0</v>
      </c>
      <c r="D64" s="187"/>
      <c r="E64" s="207">
        <v>0</v>
      </c>
      <c r="F64" s="207">
        <v>0</v>
      </c>
      <c r="G64" s="162">
        <f>E64+F64</f>
        <v>0</v>
      </c>
      <c r="H64" s="142"/>
      <c r="I64" s="1"/>
      <c r="J64" s="208" t="s">
        <v>119</v>
      </c>
      <c r="K64" s="186"/>
      <c r="L64" s="159">
        <v>0</v>
      </c>
      <c r="M64" s="187"/>
      <c r="N64" s="207">
        <v>0</v>
      </c>
      <c r="O64" s="207">
        <v>0</v>
      </c>
      <c r="P64" s="162">
        <f>N64+O64</f>
        <v>0</v>
      </c>
      <c r="Q64" s="38"/>
      <c r="R64" s="38"/>
      <c r="S64" s="1"/>
      <c r="T64" s="1"/>
      <c r="U64" s="44"/>
    </row>
    <row r="65" spans="1:21" x14ac:dyDescent="0.25">
      <c r="A65" s="151"/>
      <c r="B65" s="155"/>
      <c r="C65" s="148"/>
      <c r="D65" s="149"/>
      <c r="E65" s="150"/>
      <c r="F65" s="142"/>
      <c r="G65" s="162"/>
      <c r="H65" s="142"/>
      <c r="I65" s="1"/>
      <c r="J65" s="151"/>
      <c r="K65" s="155"/>
      <c r="L65" s="148"/>
      <c r="M65" s="149"/>
      <c r="N65" s="150"/>
      <c r="O65" s="142"/>
      <c r="P65" s="162"/>
      <c r="Q65" s="38"/>
      <c r="R65" s="38"/>
      <c r="S65" s="1"/>
      <c r="T65" s="1"/>
      <c r="U65" s="44"/>
    </row>
    <row r="66" spans="1:21" x14ac:dyDescent="0.25">
      <c r="A66" s="153" t="s">
        <v>97</v>
      </c>
      <c r="B66" s="31"/>
      <c r="C66" s="31">
        <f>SUM(C64:C65)</f>
        <v>0</v>
      </c>
      <c r="D66" s="12"/>
      <c r="E66" s="32">
        <f>SUM(E64:E65)</f>
        <v>0</v>
      </c>
      <c r="F66" s="32">
        <f>SUM(F64:F65)</f>
        <v>0</v>
      </c>
      <c r="G66" s="171">
        <f>SUM(G64:G65)</f>
        <v>0</v>
      </c>
      <c r="H66" s="142"/>
      <c r="I66" s="1">
        <f>SUM(E66:F66)</f>
        <v>0</v>
      </c>
      <c r="J66" s="201" t="s">
        <v>97</v>
      </c>
      <c r="K66" s="31"/>
      <c r="L66" s="31">
        <f>SUM(L64:L65)</f>
        <v>0</v>
      </c>
      <c r="M66" s="12"/>
      <c r="N66" s="32">
        <f>SUM(N64:N65)</f>
        <v>0</v>
      </c>
      <c r="O66" s="32">
        <f>SUM(O64:O65)</f>
        <v>0</v>
      </c>
      <c r="P66" s="171">
        <f>SUM(P64:P65)</f>
        <v>0</v>
      </c>
      <c r="Q66" s="38"/>
      <c r="R66" s="38"/>
      <c r="S66" s="1"/>
      <c r="T66" s="1"/>
      <c r="U66" s="44"/>
    </row>
    <row r="67" spans="1:21" x14ac:dyDescent="0.25">
      <c r="A67" s="148"/>
      <c r="B67" s="148"/>
      <c r="C67" s="148"/>
      <c r="D67" s="149"/>
      <c r="E67" s="150"/>
      <c r="F67" s="142"/>
      <c r="G67" s="162"/>
      <c r="H67" s="142"/>
      <c r="I67" s="1"/>
      <c r="J67" s="148"/>
      <c r="K67" s="148"/>
      <c r="L67" s="148"/>
      <c r="M67" s="149"/>
      <c r="N67" s="150"/>
      <c r="O67" s="142"/>
      <c r="P67" s="162"/>
      <c r="Q67" s="38"/>
      <c r="R67" s="38"/>
      <c r="S67" s="1"/>
      <c r="T67" s="1"/>
      <c r="U67" s="44"/>
    </row>
    <row r="68" spans="1:21" x14ac:dyDescent="0.25">
      <c r="A68" s="148"/>
      <c r="B68" s="148"/>
      <c r="C68" s="148"/>
      <c r="D68" s="149"/>
      <c r="E68" s="150"/>
      <c r="F68" s="142"/>
      <c r="G68" s="162"/>
      <c r="H68" s="142"/>
      <c r="I68" s="1"/>
      <c r="J68" s="148"/>
      <c r="K68" s="148"/>
      <c r="L68" s="148"/>
      <c r="M68" s="149"/>
      <c r="N68" s="150"/>
      <c r="O68" s="142"/>
      <c r="P68" s="162"/>
      <c r="Q68" s="38"/>
      <c r="R68" s="38"/>
      <c r="S68" s="1"/>
      <c r="T68" s="1"/>
      <c r="U68" s="44"/>
    </row>
    <row r="69" spans="1:21" x14ac:dyDescent="0.25">
      <c r="A69" s="23" t="s">
        <v>5</v>
      </c>
      <c r="B69" s="23" t="s">
        <v>17</v>
      </c>
      <c r="C69" s="23" t="s">
        <v>18</v>
      </c>
      <c r="E69" s="26"/>
      <c r="F69" s="29"/>
      <c r="G69" s="30"/>
      <c r="H69" s="29"/>
      <c r="J69" s="23" t="s">
        <v>5</v>
      </c>
      <c r="K69" s="23" t="s">
        <v>17</v>
      </c>
      <c r="L69" s="23" t="s">
        <v>18</v>
      </c>
      <c r="N69" s="26"/>
      <c r="O69" s="29"/>
      <c r="P69" s="30"/>
      <c r="Q69" s="46">
        <f>SUM(G69+P69)</f>
        <v>0</v>
      </c>
      <c r="R69" s="6"/>
      <c r="U69" s="44"/>
    </row>
    <row r="70" spans="1:21" x14ac:dyDescent="0.25">
      <c r="A70" s="25" t="s">
        <v>121</v>
      </c>
      <c r="B70" s="209">
        <v>0</v>
      </c>
      <c r="C70" s="182">
        <v>0</v>
      </c>
      <c r="D70" s="165">
        <f t="shared" ref="D70:D71" si="7">B70*C70</f>
        <v>0</v>
      </c>
      <c r="E70" s="213">
        <f>D70/2</f>
        <v>0</v>
      </c>
      <c r="F70" s="214">
        <f>D70/2</f>
        <v>0</v>
      </c>
      <c r="G70" s="7">
        <f>SUM(E70:F70)</f>
        <v>0</v>
      </c>
      <c r="H70" s="6"/>
      <c r="J70" s="25" t="s">
        <v>121</v>
      </c>
      <c r="K70" s="209">
        <v>0</v>
      </c>
      <c r="L70" s="182">
        <v>0</v>
      </c>
      <c r="M70" s="165">
        <f t="shared" ref="M70:M71" si="8">K70*L70</f>
        <v>0</v>
      </c>
      <c r="N70" s="213">
        <f>M70/2</f>
        <v>0</v>
      </c>
      <c r="O70" s="214">
        <f>M70/2</f>
        <v>0</v>
      </c>
      <c r="P70" s="7">
        <f>SUM(N70:O70)</f>
        <v>0</v>
      </c>
      <c r="Q70" s="46"/>
      <c r="R70" s="6"/>
      <c r="U70" s="44"/>
    </row>
    <row r="71" spans="1:21" x14ac:dyDescent="0.25">
      <c r="A71" s="191" t="s">
        <v>120</v>
      </c>
      <c r="B71" s="209">
        <v>0</v>
      </c>
      <c r="C71" s="182">
        <v>0</v>
      </c>
      <c r="D71" s="165">
        <f t="shared" si="7"/>
        <v>0</v>
      </c>
      <c r="E71" s="213">
        <f t="shared" ref="E71:E73" si="9">D71/2</f>
        <v>0</v>
      </c>
      <c r="F71" s="214">
        <f t="shared" ref="F71:F73" si="10">D71/2</f>
        <v>0</v>
      </c>
      <c r="G71" s="7">
        <f>SUM(E71:F71)</f>
        <v>0</v>
      </c>
      <c r="H71" s="6"/>
      <c r="J71" s="191" t="s">
        <v>120</v>
      </c>
      <c r="K71" s="209">
        <v>0</v>
      </c>
      <c r="L71" s="182">
        <v>0</v>
      </c>
      <c r="M71" s="165">
        <f t="shared" si="8"/>
        <v>0</v>
      </c>
      <c r="N71" s="213">
        <f t="shared" ref="N71:N73" si="11">M71/2</f>
        <v>0</v>
      </c>
      <c r="O71" s="214">
        <f t="shared" ref="O71:O73" si="12">M71/2</f>
        <v>0</v>
      </c>
      <c r="P71" s="7">
        <f>SUM(N71:O71)</f>
        <v>0</v>
      </c>
      <c r="Q71" s="46"/>
      <c r="R71" s="6"/>
      <c r="U71" s="44"/>
    </row>
    <row r="72" spans="1:21" x14ac:dyDescent="0.25">
      <c r="A72" s="25" t="s">
        <v>121</v>
      </c>
      <c r="B72" s="210">
        <v>0</v>
      </c>
      <c r="C72" s="141">
        <v>0</v>
      </c>
      <c r="D72" s="165">
        <f>B72*C72</f>
        <v>0</v>
      </c>
      <c r="E72" s="213">
        <f t="shared" si="9"/>
        <v>0</v>
      </c>
      <c r="F72" s="214">
        <f t="shared" si="10"/>
        <v>0</v>
      </c>
      <c r="G72" s="7">
        <f>SUM(E72:F72)</f>
        <v>0</v>
      </c>
      <c r="H72" s="6"/>
      <c r="J72" s="25" t="s">
        <v>121</v>
      </c>
      <c r="K72" s="210">
        <v>0</v>
      </c>
      <c r="L72" s="141">
        <v>0</v>
      </c>
      <c r="M72" s="165">
        <f>K72*L72</f>
        <v>0</v>
      </c>
      <c r="N72" s="213">
        <f t="shared" si="11"/>
        <v>0</v>
      </c>
      <c r="O72" s="214">
        <f t="shared" si="12"/>
        <v>0</v>
      </c>
      <c r="P72" s="7">
        <f>SUM(N72:O72)</f>
        <v>0</v>
      </c>
      <c r="Q72" s="46">
        <f>SUM(G72+P72)</f>
        <v>0</v>
      </c>
      <c r="R72" s="6"/>
      <c r="U72" s="44"/>
    </row>
    <row r="73" spans="1:21" x14ac:dyDescent="0.25">
      <c r="A73" s="166" t="s">
        <v>120</v>
      </c>
      <c r="B73" s="211">
        <v>0</v>
      </c>
      <c r="C73" s="212">
        <v>0</v>
      </c>
      <c r="D73" s="167">
        <f>B73*C73</f>
        <v>0</v>
      </c>
      <c r="E73" s="216">
        <f t="shared" si="9"/>
        <v>0</v>
      </c>
      <c r="F73" s="217">
        <f t="shared" si="10"/>
        <v>0</v>
      </c>
      <c r="G73" s="168">
        <f t="shared" ref="G73:G78" si="13">SUM(E73:F73)</f>
        <v>0</v>
      </c>
      <c r="H73" s="6"/>
      <c r="J73" s="166" t="s">
        <v>120</v>
      </c>
      <c r="K73" s="211">
        <v>0</v>
      </c>
      <c r="L73" s="212">
        <v>0</v>
      </c>
      <c r="M73" s="167">
        <f>K73*L73</f>
        <v>0</v>
      </c>
      <c r="N73" s="216">
        <f t="shared" si="11"/>
        <v>0</v>
      </c>
      <c r="O73" s="217">
        <f t="shared" si="12"/>
        <v>0</v>
      </c>
      <c r="P73" s="168">
        <f t="shared" ref="P73:P74" si="14">SUM(N73:O73)</f>
        <v>0</v>
      </c>
      <c r="Q73" s="46"/>
      <c r="R73" s="6"/>
      <c r="U73" s="44"/>
    </row>
    <row r="74" spans="1:21" x14ac:dyDescent="0.25">
      <c r="A74" s="23" t="s">
        <v>107</v>
      </c>
      <c r="B74" s="164"/>
      <c r="D74" s="165">
        <f>SUM(D70:D73)</f>
        <v>0</v>
      </c>
      <c r="E74" s="5">
        <f>D74</f>
        <v>0</v>
      </c>
      <c r="F74" s="6">
        <f>E74</f>
        <v>0</v>
      </c>
      <c r="G74" s="7">
        <f t="shared" si="13"/>
        <v>0</v>
      </c>
      <c r="H74" s="6"/>
      <c r="J74" s="23" t="s">
        <v>107</v>
      </c>
      <c r="K74" s="164"/>
      <c r="M74" s="165">
        <f>SUM(M70:M73)</f>
        <v>0</v>
      </c>
      <c r="N74" s="5">
        <f>M74</f>
        <v>0</v>
      </c>
      <c r="O74" s="6">
        <f>N74</f>
        <v>0</v>
      </c>
      <c r="P74" s="7">
        <f t="shared" si="14"/>
        <v>0</v>
      </c>
      <c r="Q74" s="46"/>
      <c r="R74" s="6"/>
      <c r="U74" s="44"/>
    </row>
    <row r="75" spans="1:21" x14ac:dyDescent="0.25">
      <c r="B75" s="164"/>
      <c r="E75" s="5"/>
      <c r="F75" s="6"/>
      <c r="G75" s="7"/>
      <c r="H75" s="6"/>
      <c r="K75" s="164"/>
      <c r="N75" s="5"/>
      <c r="O75" s="6"/>
      <c r="P75" s="7"/>
      <c r="Q75" s="46"/>
      <c r="R75" s="6"/>
      <c r="U75" s="44"/>
    </row>
    <row r="76" spans="1:21" x14ac:dyDescent="0.25">
      <c r="A76" s="25" t="s">
        <v>86</v>
      </c>
      <c r="B76" s="164"/>
      <c r="E76" s="213"/>
      <c r="F76" s="215"/>
      <c r="G76" s="7"/>
      <c r="H76" s="6"/>
      <c r="J76" s="25" t="s">
        <v>86</v>
      </c>
      <c r="K76" s="164"/>
      <c r="N76" s="213"/>
      <c r="O76" s="215"/>
      <c r="P76" s="7"/>
      <c r="Q76" s="46"/>
      <c r="R76" s="6"/>
      <c r="U76" s="44"/>
    </row>
    <row r="77" spans="1:21" x14ac:dyDescent="0.25">
      <c r="A77" s="25" t="s">
        <v>10</v>
      </c>
      <c r="B77" s="163"/>
      <c r="C77" s="25"/>
      <c r="E77" s="213">
        <f>B77*C77</f>
        <v>0</v>
      </c>
      <c r="F77" s="214"/>
      <c r="G77" s="7">
        <f t="shared" si="13"/>
        <v>0</v>
      </c>
      <c r="H77" s="6"/>
      <c r="J77" s="25" t="s">
        <v>10</v>
      </c>
      <c r="K77" s="163"/>
      <c r="L77" s="25"/>
      <c r="N77" s="213">
        <f>K77*L77</f>
        <v>0</v>
      </c>
      <c r="O77" s="214"/>
      <c r="P77" s="7">
        <f t="shared" ref="P77:P78" si="15">SUM(N77:O77)</f>
        <v>0</v>
      </c>
      <c r="Q77" s="46">
        <f t="shared" ref="Q77:Q95" si="16">SUM(G77+P77)</f>
        <v>0</v>
      </c>
      <c r="R77" s="6"/>
      <c r="U77" s="44"/>
    </row>
    <row r="78" spans="1:21" ht="15.75" x14ac:dyDescent="0.25">
      <c r="A78" s="25" t="s">
        <v>34</v>
      </c>
      <c r="B78" s="164">
        <f>'GRA Cost  Est'!C27</f>
        <v>5743</v>
      </c>
      <c r="C78" s="117">
        <v>0</v>
      </c>
      <c r="E78" s="64">
        <f>B78*C78</f>
        <v>0</v>
      </c>
      <c r="F78" s="65">
        <f>E78*1.08</f>
        <v>0</v>
      </c>
      <c r="G78" s="7">
        <f t="shared" si="13"/>
        <v>0</v>
      </c>
      <c r="H78" s="6"/>
      <c r="J78" s="25" t="s">
        <v>34</v>
      </c>
      <c r="K78" s="164">
        <f>'GRA Cost  Est'!L27</f>
        <v>0</v>
      </c>
      <c r="L78" s="117">
        <v>0</v>
      </c>
      <c r="N78" s="64">
        <f>K78*L78</f>
        <v>0</v>
      </c>
      <c r="O78" s="65">
        <f>N78*1.08</f>
        <v>0</v>
      </c>
      <c r="P78" s="7">
        <f t="shared" si="15"/>
        <v>0</v>
      </c>
      <c r="Q78" s="46">
        <f t="shared" si="16"/>
        <v>0</v>
      </c>
      <c r="R78" s="6"/>
      <c r="U78" s="44"/>
    </row>
    <row r="79" spans="1:21" x14ac:dyDescent="0.25">
      <c r="A79" s="25" t="s">
        <v>87</v>
      </c>
      <c r="B79" s="209">
        <v>0</v>
      </c>
      <c r="C79" s="182">
        <v>0</v>
      </c>
      <c r="D79" s="165">
        <f t="shared" ref="D79" si="17">B79*C79</f>
        <v>0</v>
      </c>
      <c r="E79" s="213">
        <f>D79/2</f>
        <v>0</v>
      </c>
      <c r="F79" s="214">
        <f>D79/2</f>
        <v>0</v>
      </c>
      <c r="G79" s="7">
        <f>SUM(E79:F79)</f>
        <v>0</v>
      </c>
      <c r="H79" s="6"/>
      <c r="J79" s="25" t="s">
        <v>87</v>
      </c>
      <c r="K79" s="209">
        <v>0</v>
      </c>
      <c r="L79" s="182">
        <v>0</v>
      </c>
      <c r="M79" s="165">
        <f t="shared" ref="M79" si="18">K79*L79</f>
        <v>0</v>
      </c>
      <c r="N79" s="213">
        <f>M79/2</f>
        <v>0</v>
      </c>
      <c r="O79" s="214">
        <f>M79/2</f>
        <v>0</v>
      </c>
      <c r="P79" s="7">
        <f>SUM(N79:O79)</f>
        <v>0</v>
      </c>
      <c r="Q79" s="6"/>
      <c r="R79" s="6"/>
      <c r="U79" s="44"/>
    </row>
    <row r="80" spans="1:21" ht="26.25" x14ac:dyDescent="0.25">
      <c r="A80" s="148" t="s">
        <v>100</v>
      </c>
      <c r="B80" s="154" t="s">
        <v>102</v>
      </c>
      <c r="C80" s="154" t="s">
        <v>106</v>
      </c>
      <c r="D80" s="170"/>
      <c r="E80" s="196"/>
      <c r="F80" s="197"/>
      <c r="G80" s="162"/>
      <c r="H80" s="142"/>
      <c r="I80" s="1"/>
      <c r="J80" s="148" t="s">
        <v>100</v>
      </c>
      <c r="K80" s="154" t="s">
        <v>102</v>
      </c>
      <c r="L80" s="154" t="s">
        <v>106</v>
      </c>
      <c r="M80" s="170"/>
      <c r="N80" s="196"/>
      <c r="O80" s="197"/>
      <c r="P80" s="162"/>
      <c r="Q80" s="6"/>
      <c r="R80" s="6"/>
      <c r="U80" s="44"/>
    </row>
    <row r="81" spans="1:21" x14ac:dyDescent="0.25">
      <c r="A81" s="151" t="s">
        <v>122</v>
      </c>
      <c r="B81" s="160">
        <v>0</v>
      </c>
      <c r="C81" s="161">
        <v>0</v>
      </c>
      <c r="D81" s="158"/>
      <c r="E81" s="196">
        <f>B81*C81</f>
        <v>0</v>
      </c>
      <c r="F81" s="197">
        <f>E81</f>
        <v>0</v>
      </c>
      <c r="G81" s="162">
        <f>SUM(E81:F81)</f>
        <v>0</v>
      </c>
      <c r="H81" s="142"/>
      <c r="I81" s="1"/>
      <c r="J81" s="151" t="s">
        <v>122</v>
      </c>
      <c r="K81" s="160">
        <v>0</v>
      </c>
      <c r="L81" s="161">
        <v>0</v>
      </c>
      <c r="M81" s="158"/>
      <c r="N81" s="196">
        <f>K81*L81</f>
        <v>0</v>
      </c>
      <c r="O81" s="197">
        <f>N81</f>
        <v>0</v>
      </c>
      <c r="P81" s="162">
        <f>SUM(N81:O81)</f>
        <v>0</v>
      </c>
      <c r="Q81" s="6"/>
      <c r="R81" s="6"/>
      <c r="U81" s="44"/>
    </row>
    <row r="82" spans="1:21" x14ac:dyDescent="0.25">
      <c r="A82" s="151" t="s">
        <v>6</v>
      </c>
      <c r="B82" s="160">
        <v>0</v>
      </c>
      <c r="C82" s="161">
        <v>0</v>
      </c>
      <c r="D82" s="158"/>
      <c r="E82" s="196">
        <f>B82*C82</f>
        <v>0</v>
      </c>
      <c r="F82" s="197">
        <f>E82</f>
        <v>0</v>
      </c>
      <c r="G82" s="162">
        <f>SUM(E82:F82)</f>
        <v>0</v>
      </c>
      <c r="H82" s="142"/>
      <c r="I82" s="1"/>
      <c r="J82" s="151" t="s">
        <v>6</v>
      </c>
      <c r="K82" s="160">
        <v>0</v>
      </c>
      <c r="L82" s="161">
        <v>0</v>
      </c>
      <c r="M82" s="158"/>
      <c r="N82" s="196">
        <f>K82*L82</f>
        <v>0</v>
      </c>
      <c r="O82" s="197">
        <f>N82</f>
        <v>0</v>
      </c>
      <c r="P82" s="162">
        <f>SUM(N82:O82)</f>
        <v>0</v>
      </c>
      <c r="Q82" s="6"/>
      <c r="R82" s="6"/>
      <c r="U82" s="44"/>
    </row>
    <row r="83" spans="1:21" x14ac:dyDescent="0.25">
      <c r="A83" s="151" t="s">
        <v>123</v>
      </c>
      <c r="B83" s="160">
        <v>0</v>
      </c>
      <c r="C83" s="161">
        <v>0</v>
      </c>
      <c r="D83" s="158"/>
      <c r="E83" s="196">
        <f>B83*C83</f>
        <v>0</v>
      </c>
      <c r="F83" s="197">
        <f>E83</f>
        <v>0</v>
      </c>
      <c r="G83" s="162">
        <f>SUM(E83:F83)</f>
        <v>0</v>
      </c>
      <c r="H83" s="142"/>
      <c r="I83" s="1"/>
      <c r="J83" s="151" t="s">
        <v>123</v>
      </c>
      <c r="K83" s="160">
        <v>0</v>
      </c>
      <c r="L83" s="161">
        <v>0</v>
      </c>
      <c r="M83" s="158"/>
      <c r="N83" s="196">
        <f>K83*L83</f>
        <v>0</v>
      </c>
      <c r="O83" s="197">
        <f>N83</f>
        <v>0</v>
      </c>
      <c r="P83" s="162">
        <f>SUM(N83:O83)</f>
        <v>0</v>
      </c>
      <c r="Q83" s="6"/>
      <c r="R83" s="6"/>
      <c r="U83" s="44"/>
    </row>
    <row r="84" spans="1:21" x14ac:dyDescent="0.25">
      <c r="A84" s="151" t="s">
        <v>124</v>
      </c>
      <c r="B84" s="160">
        <v>0</v>
      </c>
      <c r="C84" s="161">
        <v>0</v>
      </c>
      <c r="D84" s="158"/>
      <c r="E84" s="218">
        <f>B84*C84</f>
        <v>0</v>
      </c>
      <c r="F84" s="197">
        <f>E84</f>
        <v>0</v>
      </c>
      <c r="G84" s="162">
        <f>SUM(E84:F84)</f>
        <v>0</v>
      </c>
      <c r="H84" s="142"/>
      <c r="I84" s="1"/>
      <c r="J84" s="151" t="s">
        <v>124</v>
      </c>
      <c r="K84" s="160">
        <v>0</v>
      </c>
      <c r="L84" s="161">
        <v>0</v>
      </c>
      <c r="M84" s="158"/>
      <c r="N84" s="218">
        <f>K84*L84</f>
        <v>0</v>
      </c>
      <c r="O84" s="197">
        <f>N84</f>
        <v>0</v>
      </c>
      <c r="P84" s="162">
        <f>SUM(N84:O84)</f>
        <v>0</v>
      </c>
      <c r="Q84" s="6"/>
      <c r="R84" s="6"/>
      <c r="U84" s="44"/>
    </row>
    <row r="85" spans="1:21" x14ac:dyDescent="0.25">
      <c r="A85" s="184" t="s">
        <v>101</v>
      </c>
      <c r="B85" s="31"/>
      <c r="C85" s="31"/>
      <c r="D85" s="12"/>
      <c r="E85" s="32">
        <f>SUM(E81:E84)</f>
        <v>0</v>
      </c>
      <c r="F85" s="32">
        <f>SUM(F81:F84)</f>
        <v>0</v>
      </c>
      <c r="G85" s="32">
        <f>SUM(G81:G84)</f>
        <v>0</v>
      </c>
      <c r="H85" s="142"/>
      <c r="I85" s="1">
        <f>SUM(E85:F85)</f>
        <v>0</v>
      </c>
      <c r="J85" s="201" t="s">
        <v>101</v>
      </c>
      <c r="K85" s="31"/>
      <c r="L85" s="31"/>
      <c r="M85" s="12"/>
      <c r="N85" s="32">
        <f>SUM(N81:N84)</f>
        <v>0</v>
      </c>
      <c r="O85" s="32">
        <f>SUM(O81:O84)</f>
        <v>0</v>
      </c>
      <c r="P85" s="32">
        <f>SUM(P81:P84)</f>
        <v>0</v>
      </c>
      <c r="Q85" s="6"/>
      <c r="R85" s="6"/>
      <c r="U85" s="44"/>
    </row>
    <row r="86" spans="1:21" ht="15.75" x14ac:dyDescent="0.25">
      <c r="A86" s="25"/>
      <c r="B86" s="164"/>
      <c r="C86" s="185"/>
      <c r="E86" s="26"/>
      <c r="F86" s="29"/>
      <c r="G86" s="7"/>
      <c r="H86" s="6"/>
      <c r="J86" s="25"/>
      <c r="K86" s="164"/>
      <c r="L86" s="185"/>
      <c r="N86" s="26"/>
      <c r="O86" s="29"/>
      <c r="P86" s="7"/>
      <c r="Q86" s="6"/>
      <c r="R86" s="6"/>
      <c r="U86" s="44"/>
    </row>
    <row r="87" spans="1:21" ht="17.100000000000001" customHeight="1" x14ac:dyDescent="0.25">
      <c r="A87" s="36" t="s">
        <v>7</v>
      </c>
      <c r="B87" s="36"/>
      <c r="C87" s="36"/>
      <c r="D87" s="13"/>
      <c r="E87" s="37">
        <f>SUM(E70:E78)+E85</f>
        <v>0</v>
      </c>
      <c r="F87" s="37">
        <f>SUM(F70:F78)+F85</f>
        <v>0</v>
      </c>
      <c r="G87" s="37">
        <f>SUM(G70:G78)+G85</f>
        <v>0</v>
      </c>
      <c r="H87" s="142"/>
      <c r="J87" s="36" t="s">
        <v>7</v>
      </c>
      <c r="K87" s="36"/>
      <c r="L87" s="36"/>
      <c r="M87" s="13"/>
      <c r="N87" s="37">
        <f>SUM(N70:N78)+N85</f>
        <v>0</v>
      </c>
      <c r="O87" s="37">
        <f>SUM(O70:O78)+O85</f>
        <v>0</v>
      </c>
      <c r="P87" s="37">
        <f>SUM(P70:P78)+P85</f>
        <v>0</v>
      </c>
      <c r="Q87" s="39">
        <f t="shared" si="16"/>
        <v>0</v>
      </c>
      <c r="R87" s="38"/>
      <c r="U87" s="44"/>
    </row>
    <row r="88" spans="1:21" ht="15.75" thickBot="1" x14ac:dyDescent="0.3">
      <c r="A88" s="40" t="s">
        <v>21</v>
      </c>
      <c r="B88" s="40"/>
      <c r="C88" s="40"/>
      <c r="D88" s="14"/>
      <c r="E88" s="41">
        <f>SUM(E87+E66+E61+E22)</f>
        <v>0</v>
      </c>
      <c r="F88" s="41">
        <f>SUM(F87+F66+F61+F22)</f>
        <v>0</v>
      </c>
      <c r="G88" s="172">
        <f>SUM(G87+G66+G61+G22)</f>
        <v>0</v>
      </c>
      <c r="H88" s="142"/>
      <c r="I88" s="35">
        <f>SUM(E88:F88)</f>
        <v>0</v>
      </c>
      <c r="J88" s="40" t="s">
        <v>21</v>
      </c>
      <c r="K88" s="40"/>
      <c r="L88" s="40"/>
      <c r="M88" s="14"/>
      <c r="N88" s="41">
        <f>SUM(N87+N66+N61+N22)</f>
        <v>0</v>
      </c>
      <c r="O88" s="41">
        <f>SUM(O87+O66+O61+O22)</f>
        <v>0</v>
      </c>
      <c r="P88" s="172">
        <f>SUM(P87+P66+P61+P22)</f>
        <v>0</v>
      </c>
      <c r="Q88" s="42">
        <f t="shared" si="16"/>
        <v>0</v>
      </c>
      <c r="R88" s="142"/>
      <c r="S88" s="35">
        <f>SUM(N88:O88)</f>
        <v>0</v>
      </c>
      <c r="T88" s="35"/>
      <c r="U88" s="44"/>
    </row>
    <row r="89" spans="1:21" ht="15.75" thickTop="1" x14ac:dyDescent="0.25">
      <c r="A89" s="3" t="s">
        <v>13</v>
      </c>
      <c r="B89" s="3"/>
      <c r="C89" s="3"/>
      <c r="D89" s="3"/>
      <c r="E89" s="192">
        <f>E78</f>
        <v>0</v>
      </c>
      <c r="F89" s="192">
        <f>F78</f>
        <v>0</v>
      </c>
      <c r="G89" s="15">
        <f>SUM(E89:F89)</f>
        <v>0</v>
      </c>
      <c r="H89" s="143"/>
      <c r="J89" s="3" t="s">
        <v>13</v>
      </c>
      <c r="K89" s="3"/>
      <c r="L89" s="3"/>
      <c r="M89" s="3"/>
      <c r="N89" s="192">
        <f>N78</f>
        <v>0</v>
      </c>
      <c r="O89" s="192">
        <f>O78</f>
        <v>0</v>
      </c>
      <c r="P89" s="15">
        <f>SUM(N89:O89)</f>
        <v>0</v>
      </c>
      <c r="Q89" s="46">
        <f t="shared" si="16"/>
        <v>0</v>
      </c>
      <c r="R89" s="6"/>
      <c r="U89" s="44"/>
    </row>
    <row r="90" spans="1:21" x14ac:dyDescent="0.25">
      <c r="A90" s="2" t="s">
        <v>14</v>
      </c>
      <c r="E90" s="193">
        <f>SUM(E66-(25000*$C$66))</f>
        <v>0</v>
      </c>
      <c r="F90" s="193">
        <f>SUM(F66)</f>
        <v>0</v>
      </c>
      <c r="G90" s="169">
        <f>SUM(E90:F90)</f>
        <v>0</v>
      </c>
      <c r="H90" s="6"/>
      <c r="J90" s="2" t="s">
        <v>14</v>
      </c>
      <c r="N90" s="193">
        <f>SUM(N66-(25000*$C$66))</f>
        <v>0</v>
      </c>
      <c r="O90" s="193">
        <f>SUM(O66)</f>
        <v>0</v>
      </c>
      <c r="P90" s="169">
        <f>SUM(N90:O90)</f>
        <v>0</v>
      </c>
      <c r="Q90" s="46">
        <f t="shared" si="16"/>
        <v>0</v>
      </c>
      <c r="R90" s="6"/>
      <c r="U90" s="44"/>
    </row>
    <row r="91" spans="1:21" x14ac:dyDescent="0.25">
      <c r="A91" s="2" t="s">
        <v>16</v>
      </c>
      <c r="E91" s="193"/>
      <c r="F91" s="193"/>
      <c r="G91" s="169">
        <f t="shared" ref="G91" si="19">SUM(E91:F91)</f>
        <v>0</v>
      </c>
      <c r="H91" s="6"/>
      <c r="J91" s="2" t="s">
        <v>16</v>
      </c>
      <c r="N91" s="193"/>
      <c r="O91" s="193"/>
      <c r="P91" s="169">
        <f t="shared" ref="P91" si="20">SUM(N91:O91)</f>
        <v>0</v>
      </c>
      <c r="Q91" s="46">
        <f t="shared" si="16"/>
        <v>0</v>
      </c>
      <c r="R91" s="6"/>
      <c r="U91" s="44"/>
    </row>
    <row r="92" spans="1:21" x14ac:dyDescent="0.25">
      <c r="A92" s="2" t="s">
        <v>15</v>
      </c>
      <c r="E92" s="9">
        <f>E85</f>
        <v>0</v>
      </c>
      <c r="F92" s="9">
        <f>F85</f>
        <v>0</v>
      </c>
      <c r="G92" s="193">
        <f>G85</f>
        <v>0</v>
      </c>
      <c r="H92" s="6"/>
      <c r="J92" s="2" t="s">
        <v>15</v>
      </c>
      <c r="N92" s="9">
        <f>N85</f>
        <v>0</v>
      </c>
      <c r="O92" s="9">
        <f>O85</f>
        <v>0</v>
      </c>
      <c r="P92" s="193">
        <f>P85</f>
        <v>0</v>
      </c>
      <c r="Q92" s="46">
        <f t="shared" si="16"/>
        <v>0</v>
      </c>
      <c r="R92" s="6"/>
      <c r="U92" s="44"/>
    </row>
    <row r="93" spans="1:21" x14ac:dyDescent="0.25">
      <c r="A93" s="36" t="s">
        <v>19</v>
      </c>
      <c r="B93" s="36"/>
      <c r="C93" s="36"/>
      <c r="D93" s="13"/>
      <c r="E93" s="37">
        <f>SUM(E88-E89-E90-E91-E92)</f>
        <v>0</v>
      </c>
      <c r="F93" s="37">
        <f>SUM(F88-F89-F90-F91-F92)</f>
        <v>0</v>
      </c>
      <c r="G93" s="43">
        <f>SUM(G88-G89-G90-G91-G92)</f>
        <v>0</v>
      </c>
      <c r="H93" s="142"/>
      <c r="I93" s="35">
        <f>SUM(E93:F93)</f>
        <v>0</v>
      </c>
      <c r="J93" s="36" t="s">
        <v>19</v>
      </c>
      <c r="K93" s="36"/>
      <c r="L93" s="36"/>
      <c r="M93" s="13"/>
      <c r="N93" s="37">
        <f>SUM(N88-N89-N90-N91-N92)</f>
        <v>0</v>
      </c>
      <c r="O93" s="37">
        <f>SUM(O88-O89-O90-O91-O92)</f>
        <v>0</v>
      </c>
      <c r="P93" s="43">
        <f>SUM(P88-P89-P90-P91-P92)</f>
        <v>0</v>
      </c>
      <c r="Q93" s="43">
        <f t="shared" si="16"/>
        <v>0</v>
      </c>
      <c r="R93" s="38"/>
      <c r="S93" s="35">
        <f>SUM(N93:O93)</f>
        <v>0</v>
      </c>
      <c r="T93" s="35"/>
      <c r="U93" s="44"/>
    </row>
    <row r="94" spans="1:21" ht="15" customHeight="1" x14ac:dyDescent="0.25">
      <c r="A94" s="16" t="s">
        <v>31</v>
      </c>
      <c r="B94" s="16"/>
      <c r="C94" s="16"/>
      <c r="D94" s="177">
        <v>0.53500000000000003</v>
      </c>
      <c r="E94" s="194">
        <f>SUM(E93*$D$94)</f>
        <v>0</v>
      </c>
      <c r="F94" s="194">
        <f>SUM(F93*$D$94)</f>
        <v>0</v>
      </c>
      <c r="G94" s="17">
        <f>SUM(G93*$D$94)</f>
        <v>0</v>
      </c>
      <c r="H94" s="29"/>
      <c r="I94" s="1">
        <f>SUM(E94:F94)</f>
        <v>0</v>
      </c>
      <c r="J94" s="16" t="s">
        <v>31</v>
      </c>
      <c r="K94" s="16"/>
      <c r="L94" s="16"/>
      <c r="M94" s="177">
        <v>0.53500000000000003</v>
      </c>
      <c r="N94" s="194">
        <f>SUM(N93*$D$94)</f>
        <v>0</v>
      </c>
      <c r="O94" s="194">
        <f>SUM(O93*$D$94)</f>
        <v>0</v>
      </c>
      <c r="P94" s="17">
        <f>SUM(P93*$D$94)</f>
        <v>0</v>
      </c>
      <c r="Q94" s="17">
        <f t="shared" si="16"/>
        <v>0</v>
      </c>
      <c r="R94" s="29"/>
      <c r="U94" s="44"/>
    </row>
    <row r="95" spans="1:21" ht="18.95" customHeight="1" thickBot="1" x14ac:dyDescent="0.3">
      <c r="A95" s="18" t="s">
        <v>22</v>
      </c>
      <c r="B95" s="19"/>
      <c r="C95" s="19"/>
      <c r="D95" s="19"/>
      <c r="E95" s="195">
        <f>SUM(E88+E94)</f>
        <v>0</v>
      </c>
      <c r="F95" s="195">
        <f>SUM(F88+F94)</f>
        <v>0</v>
      </c>
      <c r="G95" s="20">
        <f>SUM(G88+G94)</f>
        <v>0</v>
      </c>
      <c r="H95" s="29"/>
      <c r="I95" s="35">
        <f>SUM(E95:F95)</f>
        <v>0</v>
      </c>
      <c r="J95" s="18" t="s">
        <v>22</v>
      </c>
      <c r="K95" s="19"/>
      <c r="L95" s="19"/>
      <c r="M95" s="19"/>
      <c r="N95" s="195">
        <f>SUM(N88+N94)</f>
        <v>0</v>
      </c>
      <c r="O95" s="195">
        <f>SUM(O88+O94)</f>
        <v>0</v>
      </c>
      <c r="P95" s="20">
        <f>SUM(P88+P94)</f>
        <v>0</v>
      </c>
      <c r="Q95" s="20">
        <f t="shared" si="16"/>
        <v>0</v>
      </c>
      <c r="R95" s="29"/>
      <c r="S95" s="35">
        <f>SUM(N95:O95)</f>
        <v>0</v>
      </c>
      <c r="T95" s="35"/>
      <c r="U95" s="45"/>
    </row>
    <row r="96" spans="1:21" x14ac:dyDescent="0.25">
      <c r="N96" s="1"/>
      <c r="O96" s="1"/>
      <c r="P96" s="1"/>
    </row>
    <row r="97" spans="1:16" ht="15.75" thickBot="1" x14ac:dyDescent="0.3">
      <c r="A97" s="21" t="s">
        <v>26</v>
      </c>
      <c r="B97" s="21"/>
      <c r="C97" s="21"/>
      <c r="J97" s="21" t="s">
        <v>26</v>
      </c>
      <c r="K97" s="21"/>
      <c r="L97" s="21"/>
      <c r="N97" s="1"/>
      <c r="O97" s="1"/>
      <c r="P97" s="1"/>
    </row>
    <row r="98" spans="1:16" ht="15.75" x14ac:dyDescent="0.25">
      <c r="C98" s="118" t="s">
        <v>89</v>
      </c>
      <c r="D98" s="178"/>
      <c r="E98" s="119">
        <v>0</v>
      </c>
      <c r="F98" s="119">
        <v>0</v>
      </c>
      <c r="G98" s="119">
        <v>0</v>
      </c>
      <c r="H98" s="144"/>
      <c r="L98" s="118" t="s">
        <v>89</v>
      </c>
      <c r="M98" s="178"/>
      <c r="N98" s="119">
        <v>0</v>
      </c>
      <c r="O98" s="119">
        <v>0</v>
      </c>
      <c r="P98" s="119">
        <v>0</v>
      </c>
    </row>
    <row r="99" spans="1:16" ht="15.75" x14ac:dyDescent="0.25">
      <c r="C99" s="120"/>
      <c r="D99" s="179"/>
      <c r="E99" s="121"/>
      <c r="F99" s="121"/>
      <c r="G99" s="121"/>
      <c r="H99" s="145"/>
      <c r="L99" s="120"/>
      <c r="M99" s="179"/>
      <c r="N99" s="121"/>
      <c r="O99" s="121"/>
      <c r="P99" s="121"/>
    </row>
    <row r="100" spans="1:16" ht="15.75" x14ac:dyDescent="0.25">
      <c r="C100" s="198" t="s">
        <v>109</v>
      </c>
      <c r="D100" s="199"/>
      <c r="E100" s="200">
        <f>SUM(E95-E98)</f>
        <v>0</v>
      </c>
      <c r="F100" s="200">
        <f>SUM(F95-F98)</f>
        <v>0</v>
      </c>
      <c r="G100" s="200">
        <f>SUM(G95-G98)</f>
        <v>0</v>
      </c>
      <c r="H100" s="144"/>
      <c r="L100" s="198" t="s">
        <v>109</v>
      </c>
      <c r="M100" s="199"/>
      <c r="N100" s="200">
        <f>SUM(N95-N98)</f>
        <v>0</v>
      </c>
      <c r="O100" s="200">
        <f>SUM(O95-O98)</f>
        <v>0</v>
      </c>
      <c r="P100" s="200">
        <f>SUM(P95-P98)</f>
        <v>0</v>
      </c>
    </row>
    <row r="101" spans="1:16" ht="15.75" x14ac:dyDescent="0.25">
      <c r="A101" s="22"/>
      <c r="B101" s="22"/>
      <c r="C101" s="120"/>
      <c r="D101" s="179"/>
      <c r="E101" s="121"/>
      <c r="F101" s="121"/>
      <c r="G101" s="121"/>
      <c r="H101" s="145"/>
      <c r="J101" s="22"/>
      <c r="K101" s="22"/>
      <c r="L101" s="120"/>
      <c r="M101" s="179"/>
      <c r="N101" s="121"/>
      <c r="O101" s="121"/>
      <c r="P101" s="121"/>
    </row>
    <row r="102" spans="1:16" ht="16.5" thickBot="1" x14ac:dyDescent="0.3">
      <c r="C102" s="122" t="s">
        <v>88</v>
      </c>
      <c r="D102" s="180"/>
      <c r="E102" s="123">
        <f>E100/1.535</f>
        <v>0</v>
      </c>
      <c r="F102" s="123">
        <f>F100/1.535</f>
        <v>0</v>
      </c>
      <c r="G102" s="123">
        <f>G100/1.535</f>
        <v>0</v>
      </c>
      <c r="H102" s="145"/>
      <c r="L102" s="122" t="s">
        <v>88</v>
      </c>
      <c r="M102" s="180"/>
      <c r="N102" s="123">
        <f>N100/1.535</f>
        <v>0</v>
      </c>
      <c r="O102" s="123">
        <f>O100/1.535</f>
        <v>0</v>
      </c>
      <c r="P102" s="123">
        <f>P100/1.535</f>
        <v>0</v>
      </c>
    </row>
  </sheetData>
  <mergeCells count="3">
    <mergeCell ref="A61:D61"/>
    <mergeCell ref="T5:T6"/>
    <mergeCell ref="J61:M61"/>
  </mergeCells>
  <pageMargins left="0.75" right="0.75" top="1" bottom="1" header="0.5" footer="0.5"/>
  <pageSetup scale="36" fitToHeight="0"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zoomScale="128" zoomScaleNormal="128" zoomScalePageLayoutView="128" workbookViewId="0">
      <selection activeCell="B5" sqref="B5"/>
    </sheetView>
  </sheetViews>
  <sheetFormatPr defaultColWidth="11.42578125" defaultRowHeight="15" x14ac:dyDescent="0.25"/>
  <sheetData>
    <row r="1" spans="1:15" x14ac:dyDescent="0.25">
      <c r="A1" s="84" t="s">
        <v>57</v>
      </c>
      <c r="B1" s="84"/>
      <c r="C1" s="84"/>
    </row>
    <row r="3" spans="1:15" ht="15.75" x14ac:dyDescent="0.25">
      <c r="A3" s="94" t="s">
        <v>69</v>
      </c>
      <c r="B3" s="95" t="s">
        <v>70</v>
      </c>
      <c r="C3" s="96"/>
      <c r="D3" s="97" t="s">
        <v>71</v>
      </c>
      <c r="E3" s="96"/>
      <c r="F3" s="95" t="s">
        <v>72</v>
      </c>
      <c r="G3" s="98" t="s">
        <v>73</v>
      </c>
      <c r="H3" s="98"/>
      <c r="I3" s="99"/>
      <c r="J3" s="99"/>
      <c r="K3" s="100" t="s">
        <v>74</v>
      </c>
      <c r="M3" t="s">
        <v>83</v>
      </c>
    </row>
    <row r="4" spans="1:15" ht="15.75" x14ac:dyDescent="0.25">
      <c r="A4" s="99" t="s">
        <v>75</v>
      </c>
      <c r="B4" s="101">
        <v>31000</v>
      </c>
      <c r="C4" s="101"/>
      <c r="D4" s="101">
        <f>B4/20*26.2</f>
        <v>40610</v>
      </c>
      <c r="E4" s="101"/>
      <c r="F4" s="102">
        <f>O5</f>
        <v>19.375</v>
      </c>
      <c r="G4" s="103">
        <f>(F4*K4)+F4</f>
        <v>21.893750000000001</v>
      </c>
      <c r="H4" s="103"/>
      <c r="I4" s="99"/>
      <c r="J4" s="104" t="s">
        <v>76</v>
      </c>
      <c r="K4" s="105">
        <v>0.13</v>
      </c>
      <c r="M4" t="s">
        <v>82</v>
      </c>
    </row>
    <row r="5" spans="1:15" ht="15.75" x14ac:dyDescent="0.25">
      <c r="A5" s="99" t="s">
        <v>77</v>
      </c>
      <c r="B5" s="101">
        <f>32200+800</f>
        <v>33000</v>
      </c>
      <c r="C5" s="101"/>
      <c r="D5" s="101">
        <f>B5/20*26.2</f>
        <v>43230</v>
      </c>
      <c r="E5" s="101"/>
      <c r="F5" s="102">
        <f>O6</f>
        <v>20.625</v>
      </c>
      <c r="G5" s="103">
        <f>(F5*K4)+F5</f>
        <v>23.306249999999999</v>
      </c>
      <c r="H5" s="103"/>
      <c r="I5" s="99"/>
      <c r="J5" s="106" t="s">
        <v>78</v>
      </c>
      <c r="K5" s="107"/>
      <c r="M5" s="111">
        <v>31000</v>
      </c>
      <c r="N5">
        <v>1600</v>
      </c>
      <c r="O5" s="110">
        <f>M5/N5</f>
        <v>19.375</v>
      </c>
    </row>
    <row r="6" spans="1:15" ht="15.75" x14ac:dyDescent="0.25">
      <c r="A6" s="99"/>
      <c r="B6" s="99"/>
      <c r="C6" s="99"/>
      <c r="D6" s="99"/>
      <c r="E6" s="99"/>
      <c r="F6" s="99"/>
      <c r="G6" s="102"/>
      <c r="H6" s="102"/>
      <c r="I6" s="99"/>
      <c r="J6" s="108" t="s">
        <v>65</v>
      </c>
      <c r="K6" s="109">
        <f>K4+K5</f>
        <v>0.13</v>
      </c>
      <c r="M6" s="111">
        <v>33000</v>
      </c>
      <c r="N6">
        <v>1600</v>
      </c>
      <c r="O6" s="110">
        <f>M6/N6</f>
        <v>20.625</v>
      </c>
    </row>
    <row r="7" spans="1:15" ht="15.75" x14ac:dyDescent="0.25">
      <c r="A7" s="99" t="s">
        <v>79</v>
      </c>
      <c r="B7" s="99"/>
      <c r="C7" s="99"/>
      <c r="D7" s="99"/>
      <c r="E7" s="99"/>
      <c r="F7" s="99"/>
      <c r="M7" s="111" t="s">
        <v>81</v>
      </c>
      <c r="O7" s="110"/>
    </row>
    <row r="8" spans="1:15" ht="15.75" x14ac:dyDescent="0.25">
      <c r="A8" s="99" t="s">
        <v>80</v>
      </c>
      <c r="B8" s="99"/>
      <c r="C8" s="99"/>
      <c r="D8" s="99"/>
      <c r="E8" s="99"/>
      <c r="F8" s="99"/>
      <c r="M8" s="111">
        <v>40610</v>
      </c>
      <c r="N8">
        <v>2080</v>
      </c>
      <c r="O8" s="110">
        <f>M8/N8</f>
        <v>19.52403846153846</v>
      </c>
    </row>
    <row r="9" spans="1:15" x14ac:dyDescent="0.25">
      <c r="M9" s="111">
        <v>43230</v>
      </c>
      <c r="N9">
        <v>2080</v>
      </c>
      <c r="O9" s="110">
        <f>M9/N9</f>
        <v>20.783653846153847</v>
      </c>
    </row>
    <row r="11" spans="1:15" x14ac:dyDescent="0.25">
      <c r="A11" t="s">
        <v>60</v>
      </c>
    </row>
    <row r="16" spans="1:15" ht="15" customHeight="1" x14ac:dyDescent="0.25">
      <c r="F16" s="229" t="s">
        <v>49</v>
      </c>
      <c r="G16" s="68"/>
    </row>
    <row r="17" spans="1:11" ht="15" customHeight="1" x14ac:dyDescent="0.25">
      <c r="F17" s="229"/>
      <c r="G17" s="68"/>
      <c r="J17" s="230" t="s">
        <v>85</v>
      </c>
    </row>
    <row r="18" spans="1:11" ht="60" x14ac:dyDescent="0.25">
      <c r="A18" s="69" t="s">
        <v>50</v>
      </c>
      <c r="B18" s="69" t="s">
        <v>58</v>
      </c>
      <c r="C18" s="70" t="s">
        <v>59</v>
      </c>
      <c r="D18" s="71" t="s">
        <v>84</v>
      </c>
      <c r="E18" s="72" t="s">
        <v>51</v>
      </c>
      <c r="F18" s="229"/>
      <c r="G18" s="71" t="s">
        <v>52</v>
      </c>
      <c r="H18" s="72" t="s">
        <v>53</v>
      </c>
      <c r="I18" s="72" t="s">
        <v>54</v>
      </c>
      <c r="J18" s="231"/>
      <c r="K18" s="181" t="s">
        <v>110</v>
      </c>
    </row>
    <row r="19" spans="1:11" x14ac:dyDescent="0.25">
      <c r="A19" t="s">
        <v>55</v>
      </c>
      <c r="B19" s="111">
        <f>B4</f>
        <v>31000</v>
      </c>
      <c r="C19" s="73">
        <f>B19*$K$6+B19</f>
        <v>35030</v>
      </c>
      <c r="D19" s="74">
        <v>1</v>
      </c>
      <c r="E19" s="75">
        <f>C19*D19</f>
        <v>35030</v>
      </c>
      <c r="F19" s="76">
        <f>B27</f>
        <v>5743</v>
      </c>
      <c r="G19" s="77">
        <v>2</v>
      </c>
      <c r="H19" s="78">
        <f>F19*G19</f>
        <v>11486</v>
      </c>
      <c r="I19" s="78">
        <f>E19+H19</f>
        <v>46516</v>
      </c>
      <c r="J19" s="79">
        <f>(G4*K4)*40*12</f>
        <v>1366.17</v>
      </c>
      <c r="K19" s="80">
        <f>SUM(I19+J19)</f>
        <v>47882.17</v>
      </c>
    </row>
    <row r="20" spans="1:11" x14ac:dyDescent="0.25">
      <c r="A20" t="s">
        <v>56</v>
      </c>
      <c r="B20" s="111">
        <f>B5</f>
        <v>33000</v>
      </c>
      <c r="C20" s="73">
        <f>B20*$K$6+B20</f>
        <v>37290</v>
      </c>
      <c r="D20" s="74">
        <v>1</v>
      </c>
      <c r="E20" s="81">
        <f>C20*D20</f>
        <v>37290</v>
      </c>
      <c r="F20" s="76">
        <f>B27</f>
        <v>5743</v>
      </c>
      <c r="G20" s="77">
        <v>2</v>
      </c>
      <c r="H20" s="82">
        <f>F20*G20</f>
        <v>11486</v>
      </c>
      <c r="I20" s="83">
        <f>E20+H20</f>
        <v>48776</v>
      </c>
      <c r="J20" s="79">
        <f>(G5*K4)*40*12</f>
        <v>1454.31</v>
      </c>
      <c r="K20" s="80">
        <f>SUM(I20+J20)</f>
        <v>50230.31</v>
      </c>
    </row>
    <row r="23" spans="1:11" ht="15.75" thickBot="1" x14ac:dyDescent="0.3"/>
    <row r="24" spans="1:11" x14ac:dyDescent="0.25">
      <c r="A24" s="232" t="s">
        <v>61</v>
      </c>
      <c r="B24" s="233"/>
      <c r="C24" s="233"/>
      <c r="D24" s="234"/>
    </row>
    <row r="25" spans="1:11" ht="15.75" thickBot="1" x14ac:dyDescent="0.3">
      <c r="A25" s="85" t="s">
        <v>62</v>
      </c>
      <c r="B25" s="86" t="s">
        <v>63</v>
      </c>
      <c r="C25" s="86" t="s">
        <v>64</v>
      </c>
      <c r="D25" s="87" t="s">
        <v>65</v>
      </c>
    </row>
    <row r="26" spans="1:11" ht="15.75" thickBot="1" x14ac:dyDescent="0.3">
      <c r="A26" s="235" t="s">
        <v>66</v>
      </c>
      <c r="B26" s="236"/>
      <c r="C26" s="236"/>
      <c r="D26" s="237"/>
    </row>
    <row r="27" spans="1:11" ht="15.75" thickBot="1" x14ac:dyDescent="0.3">
      <c r="A27" s="88" t="s">
        <v>67</v>
      </c>
      <c r="B27" s="89">
        <v>5743</v>
      </c>
      <c r="C27" s="89">
        <v>5743</v>
      </c>
      <c r="D27" s="90">
        <f>SUM(B27:C27)</f>
        <v>11486</v>
      </c>
    </row>
    <row r="28" spans="1:11" ht="15.75" thickBot="1" x14ac:dyDescent="0.3">
      <c r="A28" s="235" t="s">
        <v>68</v>
      </c>
      <c r="B28" s="236"/>
      <c r="C28" s="236"/>
      <c r="D28" s="237"/>
    </row>
    <row r="29" spans="1:11" ht="15.75" thickBot="1" x14ac:dyDescent="0.3">
      <c r="A29" s="91" t="s">
        <v>67</v>
      </c>
      <c r="B29" s="92">
        <v>2872</v>
      </c>
      <c r="C29" s="92">
        <v>2872</v>
      </c>
      <c r="D29" s="93">
        <f>SUM(B29:C29)</f>
        <v>5744</v>
      </c>
    </row>
  </sheetData>
  <mergeCells count="5">
    <mergeCell ref="F16:F18"/>
    <mergeCell ref="J17:J18"/>
    <mergeCell ref="A24:D24"/>
    <mergeCell ref="A26:D26"/>
    <mergeCell ref="A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Budget</vt:lpstr>
      <vt:lpstr>GRA Cost  Est</vt:lpstr>
    </vt:vector>
  </TitlesOfParts>
  <Company>The University of Arizona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Lum</dc:creator>
  <cp:lastModifiedBy>Brown, Suzy - (sbrown76)</cp:lastModifiedBy>
  <cp:lastPrinted>2019-04-30T22:38:31Z</cp:lastPrinted>
  <dcterms:created xsi:type="dcterms:W3CDTF">2015-05-13T16:13:53Z</dcterms:created>
  <dcterms:modified xsi:type="dcterms:W3CDTF">2019-04-30T22:38:43Z</dcterms:modified>
</cp:coreProperties>
</file>